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fileVersion appName="xl" lastEdited="4" lowestEdited="4" rupBuild="4505"/>
  <bookViews>
    <workbookView activeTab="15" firstSheet="4" windowHeight="2865" windowWidth="8310" xWindow="360" yWindow="510"/>
  </bookViews>
  <sheets>
    <sheet r:id="rId106" name="2012 Summary" sheetId="1"/>
    <sheet r:id="rId107" name="month workup" sheetId="2"/>
    <sheet r:id="rId108" name="Debt Worksheet" sheetId="3"/>
    <sheet r:id="rId109" name="Jan" sheetId="4"/>
    <sheet r:id="rId110" name="Feb" sheetId="5"/>
    <sheet r:id="rId111" name="Mar" sheetId="6"/>
    <sheet r:id="rId112" name="May" sheetId="7"/>
    <sheet r:id="rId113" name="Apr" sheetId="8"/>
    <sheet r:id="rId114" name="Jun" sheetId="9"/>
    <sheet r:id="rId115" name="Jul" sheetId="10"/>
    <sheet r:id="rId116" name="Aug" sheetId="11"/>
    <sheet r:id="rId117" name="Sept" sheetId="12"/>
    <sheet r:id="rId118" name="Oct" sheetId="13"/>
    <sheet r:id="rId119" name="Nov" sheetId="14"/>
    <sheet r:id="rId120" name="Sheet1" sheetId="15"/>
    <sheet r:id="rId121" name="Dec" sheetId="16"/>
    <sheet r:id="rId122" name="2011 Spend by Category" sheetId="17"/>
    <sheet r:id="rId123" name="2011 Spend by Merchant" sheetId="18"/>
    <sheet r:id="rId124" name="Chiropractor " sheetId="19"/>
  </sheets>
</workbook>
</file>

<file path=xl/sharedStrings.xml><?xml version="1.0" encoding="utf-8"?>
<sst xmlns="http://schemas.openxmlformats.org/spreadsheetml/2006/main" xmlns:s="http://schemas.openxmlformats.org/officeDocument/2006/sharedTypes" xmlns:r="http://schemas.openxmlformats.org/officeDocument/2006/relationships" xmlns:xdr="http://schemas.openxmlformats.org/drawingml/2006/spreadsheetDrawing" count="549" uniqueCount="549">
  <si>
    <t>Income</t>
  </si>
  <si>
    <t>Total Income</t>
  </si>
  <si>
    <t>Outgoing</t>
  </si>
  <si>
    <t>Total Bills</t>
  </si>
  <si>
    <t>Expenses</t>
  </si>
  <si>
    <t>Grocery</t>
  </si>
  <si>
    <t>Baby/household Items</t>
  </si>
  <si>
    <t>Total Expenses</t>
  </si>
  <si>
    <t>Debt</t>
  </si>
  <si>
    <t>College Loans-Xpress Loan</t>
  </si>
  <si>
    <t>Total Debt</t>
  </si>
  <si>
    <t>Income - Expenses</t>
  </si>
  <si>
    <t>Paycheck 1</t>
  </si>
  <si>
    <t>Paycheck 2</t>
  </si>
  <si>
    <t>Paycheck 3</t>
  </si>
  <si>
    <t>Giving</t>
  </si>
  <si>
    <t>Total Giving</t>
  </si>
  <si>
    <t>Auto Insurance-Farmers</t>
  </si>
  <si>
    <t>Life Insurance-NW Mutual</t>
  </si>
  <si>
    <t>Gas/Fuel</t>
  </si>
  <si>
    <t>Blow Money</t>
  </si>
  <si>
    <t>Date</t>
  </si>
  <si>
    <t>Bills (Recurring)</t>
  </si>
  <si>
    <t>Savings</t>
  </si>
  <si>
    <t>Total Out going</t>
  </si>
  <si>
    <r>
      <t>Highlighted in Red</t>
    </r>
    <r>
      <rPr>
        <rFont val="Arial"/>
        <charset val="0"/>
        <family val="0"/>
        <b val="0"/>
        <i val="0"/>
        <strike val="0"/>
        <outline val="0"/>
        <shadow val="0"/>
        <sz val="10.000000"/>
        <u val="none"/>
        <vertAlign val="baseline"/>
      </rPr>
      <t>= Amounts not equal</t>
    </r>
  </si>
  <si>
    <t>-Withdraw in Cash for Envelope System</t>
  </si>
  <si>
    <t>Personal Loan-IQ CU</t>
  </si>
  <si>
    <t>Credit Card-BofA</t>
  </si>
  <si>
    <t>Cell phone-ATT</t>
  </si>
  <si>
    <t xml:space="preserve"> </t>
  </si>
  <si>
    <t>School projects/ clock hours</t>
  </si>
  <si>
    <t>Utilities-Grant PUD</t>
  </si>
  <si>
    <t>Water/sewer/garbage-City of ML</t>
  </si>
  <si>
    <t>Internet- Ifiber</t>
  </si>
  <si>
    <t/>
  </si>
  <si>
    <t>Rent</t>
  </si>
  <si>
    <t xml:space="preserve"> Catholic Church</t>
  </si>
  <si>
    <t>Jazzercize</t>
  </si>
  <si>
    <t>NOTES FOR NEXT MONTH:</t>
  </si>
  <si>
    <t>Babysitting/Daycare</t>
  </si>
  <si>
    <t>Red Box</t>
  </si>
  <si>
    <t>Garage door remote</t>
  </si>
  <si>
    <t>Oil Changes</t>
  </si>
  <si>
    <t>Taxes</t>
  </si>
  <si>
    <t>Costco</t>
  </si>
  <si>
    <t>Payment from Lori $160 next payment due aug $40/month</t>
  </si>
  <si>
    <t>Hair cut</t>
  </si>
  <si>
    <t>Date Night</t>
  </si>
  <si>
    <t>Scott Clothing</t>
  </si>
  <si>
    <t>Yard supplies</t>
  </si>
  <si>
    <t>Credit Card- Chase</t>
  </si>
  <si>
    <t>Credit Card- Citi Bank</t>
  </si>
  <si>
    <t>baby sitting fpu</t>
  </si>
  <si>
    <t>road runner vip renews 24.99 June 2012</t>
  </si>
  <si>
    <t>Payment from lori</t>
  </si>
  <si>
    <t>next payment dec</t>
  </si>
  <si>
    <t>Date to withdraw Cash and deposit rent Friday july 29th</t>
  </si>
  <si>
    <t>Car Seat</t>
  </si>
  <si>
    <t>gifts</t>
  </si>
  <si>
    <t>medical</t>
  </si>
  <si>
    <t>swim lesson</t>
  </si>
  <si>
    <t>Batteries for toys c and aa</t>
  </si>
  <si>
    <t>Kenzie birthday party and present</t>
  </si>
  <si>
    <t>Mackenzie Preschool tuition</t>
  </si>
  <si>
    <t>Mackenzie Birthday</t>
  </si>
  <si>
    <t>tabs</t>
  </si>
  <si>
    <t>Care.com</t>
  </si>
  <si>
    <t>Car</t>
  </si>
  <si>
    <t>Category</t>
  </si>
  <si>
    <t>Merchant</t>
  </si>
  <si>
    <t>Spending</t>
  </si>
  <si>
    <t>Home</t>
  </si>
  <si>
    <t>Kids</t>
  </si>
  <si>
    <t>Auto &amp; Transport</t>
  </si>
  <si>
    <t>Uncategorized</t>
  </si>
  <si>
    <t>Bills &amp; Utilities</t>
  </si>
  <si>
    <t>Education</t>
  </si>
  <si>
    <t>Shopping</t>
  </si>
  <si>
    <t>Gifts &amp; Donations</t>
  </si>
  <si>
    <t>Health &amp; Fitness</t>
  </si>
  <si>
    <t>Financial</t>
  </si>
  <si>
    <t>Entertainment</t>
  </si>
  <si>
    <t>Fees &amp; Charges</t>
  </si>
  <si>
    <t>Food &amp; Dining</t>
  </si>
  <si>
    <t>Personal Care</t>
  </si>
  <si>
    <t>Business Services</t>
  </si>
  <si>
    <t>Total</t>
  </si>
  <si>
    <t>Withdrawal</t>
  </si>
  <si>
    <t>Shell</t>
  </si>
  <si>
    <t>AT&amp;T Wireless</t>
  </si>
  <si>
    <t>Grant County PUD</t>
  </si>
  <si>
    <t>Withdrawal Prematic Corp</t>
  </si>
  <si>
    <t>City of Moses Lake</t>
  </si>
  <si>
    <t>Customer Withdrawal</t>
  </si>
  <si>
    <t>Roth</t>
  </si>
  <si>
    <t>ROTH IRA CONV PURCHASE 811</t>
  </si>
  <si>
    <t>AES</t>
  </si>
  <si>
    <t>Safeway Fuel</t>
  </si>
  <si>
    <t>Maricela Paycheck</t>
  </si>
  <si>
    <t>Wal-Mart</t>
  </si>
  <si>
    <t>Northwestern Mutual</t>
  </si>
  <si>
    <t>EXCHANGE TO AMF-C 222</t>
  </si>
  <si>
    <t>EXCHANGE TO WGI-C 222</t>
  </si>
  <si>
    <t>PayPal</t>
  </si>
  <si>
    <t>Withdrawal Iq Union</t>
  </si>
  <si>
    <t>Withdrawal Homenet Northwest</t>
  </si>
  <si>
    <t>Internal Revenue Service</t>
  </si>
  <si>
    <t>**NEW WORLD FD INC NEW CL 529-C: SOLICITED: PROSPECTUS ENCLOSED</t>
  </si>
  <si>
    <t>Home Depot</t>
  </si>
  <si>
    <t>Jazzercise</t>
  </si>
  <si>
    <t>**AMERICAN MUTUAL FUND INC CL 529-C: SOLICITED: PROSPECTUS ENCLOSED: AS OF 04/12/11</t>
  </si>
  <si>
    <t>**FUNDAMENTAL INVS INC CL 52-C: SOLICITED: PROSPECTUS ENCLOSED: AS OF 04/12/11</t>
  </si>
  <si>
    <t>NSCC REGULAR PURCHASE 5341942</t>
  </si>
  <si>
    <t>Texaco</t>
  </si>
  <si>
    <t>**FUNDAMENTAL INVS INC CL 529-A: SOLICITED: PROSPECTUS ENCLOSED: NO VOLUME DISC; 5.74% CHRG</t>
  </si>
  <si>
    <t>**CAPITAL WORLD GROWTH &amp; INC CL 529-A: SOLICITED: PROSPECTUS ENCLOSED: NO VOLUME DISC; 5.76% CHRG</t>
  </si>
  <si>
    <t>Refund Balance</t>
  </si>
  <si>
    <t>Target</t>
  </si>
  <si>
    <t>Shoes.com</t>
  </si>
  <si>
    <t>Chevron</t>
  </si>
  <si>
    <t>Amazon</t>
  </si>
  <si>
    <t>Withdrawal Bobs Korner</t>
  </si>
  <si>
    <t>Funds Are Being</t>
  </si>
  <si>
    <t>Shutterfly</t>
  </si>
  <si>
    <t>Withdrawal Family Lifestyle</t>
  </si>
  <si>
    <t>Withdrawal Zip Trip</t>
  </si>
  <si>
    <t>Withdrawal Salon Goddess</t>
  </si>
  <si>
    <t>Withdrawal Xls Qdrwithdrawal</t>
  </si>
  <si>
    <t>Withdrawal Express Llc 4750 Division Street</t>
  </si>
  <si>
    <t>Oil Can Henry's</t>
  </si>
  <si>
    <t>Withdrawalprematic Corp Ins</t>
  </si>
  <si>
    <t>Exxon</t>
  </si>
  <si>
    <t>Vehicle Licensing</t>
  </si>
  <si>
    <t>**CAPTIAL WORLD GROWTH &amp; INC CL 529-C: SOLICITED: PROSPECTUS ENCLOSED</t>
  </si>
  <si>
    <t>**GROWTH FUND OF AMERICA INC CL 529-C: SOLICITED: PROSPECTUS ENCLOSED</t>
  </si>
  <si>
    <t>**AMERICAN MUTUAL FUND INC CL 529-C: SOLICITED: PROSPECTUS ENCLOSED</t>
  </si>
  <si>
    <t>CARE.com</t>
  </si>
  <si>
    <t>Fred Meyer</t>
  </si>
  <si>
    <t>Kadlec Medical Center</t>
  </si>
  <si>
    <t>Withdrawal Cell Phone</t>
  </si>
  <si>
    <t>Honda</t>
  </si>
  <si>
    <t>Express</t>
  </si>
  <si>
    <t>Withdrawal Dave Ramsey</t>
  </si>
  <si>
    <t>Bank of America</t>
  </si>
  <si>
    <t>ATM Withdrawal Hapo</t>
  </si>
  <si>
    <t>Pheasant Run</t>
  </si>
  <si>
    <t>Quick Lube</t>
  </si>
  <si>
    <t>Walgreen</t>
  </si>
  <si>
    <t>Check</t>
  </si>
  <si>
    <t>Starbucks</t>
  </si>
  <si>
    <t>Withdrawal Hilltop Mini</t>
  </si>
  <si>
    <t>FTD</t>
  </si>
  <si>
    <t>Withdrawal Moses Lake</t>
  </si>
  <si>
    <t>Arco</t>
  </si>
  <si>
    <t>Withdrawal Wine Valley</t>
  </si>
  <si>
    <t>Withdrawal Express Com</t>
  </si>
  <si>
    <t>Subway</t>
  </si>
  <si>
    <t>Town Pump</t>
  </si>
  <si>
    <t>Costco Gas</t>
  </si>
  <si>
    <t>Mirastar</t>
  </si>
  <si>
    <t>On Your Way</t>
  </si>
  <si>
    <t>Perfect Look</t>
  </si>
  <si>
    <t>USPS</t>
  </si>
  <si>
    <t>Withdrawal Blades Salon</t>
  </si>
  <si>
    <t>Withdrawal Bloomsday Registrat</t>
  </si>
  <si>
    <t>Sears</t>
  </si>
  <si>
    <t>Inca Mexican Restaurant</t>
  </si>
  <si>
    <t>Redbox</t>
  </si>
  <si>
    <t>Withdrawal Act Ephrata</t>
  </si>
  <si>
    <t>Rite Aid</t>
  </si>
  <si>
    <t>Withdrawal Learning Is</t>
  </si>
  <si>
    <t>Arby's</t>
  </si>
  <si>
    <t>L'Eggs Hanes Bali</t>
  </si>
  <si>
    <t>Benton Franklin Dist Health</t>
  </si>
  <si>
    <t>Bankofamerica ATM Withdrawal</t>
  </si>
  <si>
    <t>McDonald's</t>
  </si>
  <si>
    <t>Withdrawal City Pasco</t>
  </si>
  <si>
    <t>Withdrawal E Mealz</t>
  </si>
  <si>
    <t>Moses Lake Rentals</t>
  </si>
  <si>
    <t>Withdrawal Glass House</t>
  </si>
  <si>
    <t>Performance Auto Body</t>
  </si>
  <si>
    <t>O'Reilly Auto Parts</t>
  </si>
  <si>
    <t>Baskin Robbins</t>
  </si>
  <si>
    <t>SET UP FEE 0</t>
  </si>
  <si>
    <t>Withdrawal Dry Falls</t>
  </si>
  <si>
    <t>**CAPITAL WORLD GROWTH &amp; INC CL 529-A: FROM DIVIDEND: AT $ 35.84 PER SHARE</t>
  </si>
  <si>
    <t>Hallmark</t>
  </si>
  <si>
    <t>Glass House Car Wash</t>
  </si>
  <si>
    <t>Blockbuster</t>
  </si>
  <si>
    <t>Academic Toolbox</t>
  </si>
  <si>
    <t>Town &amp; Country Market</t>
  </si>
  <si>
    <t>Sfcc Cashier Wa</t>
  </si>
  <si>
    <t>Jack in the Box</t>
  </si>
  <si>
    <t>**CAPITAL WORLD GROWTH &amp; INC CL 529-A: FROM DIVIDEND: AT $ 32.14 PER SHARE</t>
  </si>
  <si>
    <t>Lowe's</t>
  </si>
  <si>
    <t>Withdrawal Hastings Moses</t>
  </si>
  <si>
    <t>**FUNDAMENTAL INVS INC CL 529-A: FROM DIVIDEND: AT $ 34.06 PER SHARE</t>
  </si>
  <si>
    <t>**FUNDAMENTAL INVS INC CL 529-A: FROM DIVIDEND: AT $ 37.64 PER SHARE</t>
  </si>
  <si>
    <t>Acct Cnfrmbill Pay</t>
  </si>
  <si>
    <t>**AMERICAN MUTUAL FUND INC CL 529-C: FROM DIVIDEND: AT $ 24.57 PER SHARE</t>
  </si>
  <si>
    <t>**AMERICAN MUTUAL FUND INC CL 529-C: FROM DIVIDEND: AT $ 25.71 PER SHARE</t>
  </si>
  <si>
    <t>**CAPTIAL WORLD GROWTH &amp; INC CL 529-C: FROM DIVIDEND: AT $ 35.73 PER SHARE</t>
  </si>
  <si>
    <t>**FUNDAMENTAL INVS INC CL 52-C: FROM DIVIDEND: AT $ 34.05 PER SHARE</t>
  </si>
  <si>
    <t>**FUNDAMENTAL INVS INC CL 52-C: FROM DIVIDEND: AT $ 37.63 PER SHARE</t>
  </si>
  <si>
    <t>**CAPTIAL WORLD GROWTH &amp; INC CL 529-C: FROM DIVIDEND: AT $ 32.05 PER SHARE</t>
  </si>
  <si>
    <t>Interest Charged Purchases</t>
  </si>
  <si>
    <t>Membership Fee Jun</t>
  </si>
  <si>
    <t>TRANSFER TO 57 999220</t>
  </si>
  <si>
    <t>Payment</t>
  </si>
  <si>
    <t>NSCC CUMULATIVE DISC PURCH 4390942</t>
  </si>
  <si>
    <t>EXCHANGE FROM MMF-A 222</t>
  </si>
  <si>
    <t>DECREASE BASIS 999220</t>
  </si>
  <si>
    <t>Mail Partialpmt Tocheck</t>
  </si>
  <si>
    <t>January</t>
  </si>
  <si>
    <t>February</t>
  </si>
  <si>
    <t xml:space="preserve">March 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</si>
  <si>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</si>
  <si>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</si>
  <si>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</si>
  <si>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</si>
  <si>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</si>
  <si>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</si>
  <si>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</si>
  <si>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</si>
  <si>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</si>
  <si>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Utilities</t>
  </si>
  <si>
    <t>Birthday Parties and Gifts</t>
  </si>
  <si>
    <t>Clothing</t>
  </si>
  <si>
    <t>Scott's Income</t>
  </si>
  <si>
    <t>Alyssa's Income</t>
  </si>
  <si>
    <t>Other Income</t>
  </si>
  <si>
    <t>Church</t>
  </si>
  <si>
    <t>Other Giving</t>
  </si>
  <si>
    <t>Notes</t>
  </si>
  <si>
    <t>Christmas/Gifts/Stockings/Holiday</t>
  </si>
  <si>
    <t>Kids Activities</t>
  </si>
  <si>
    <t>Swim Lessons, Gymnastics, Other activities</t>
  </si>
  <si>
    <t>Date Night/Baby Sitting</t>
  </si>
  <si>
    <t>Family Photos/Photobooks</t>
  </si>
  <si>
    <t>Running Events/Registration</t>
  </si>
  <si>
    <t>Tabs, Repair Savings, Tires, Fluids</t>
  </si>
  <si>
    <t>%</t>
  </si>
  <si>
    <t>Alyssa Last Paycheck Sept</t>
  </si>
  <si>
    <t>Off June-August, Cam and Kenzie in September</t>
  </si>
  <si>
    <t>Lori cell phone payment (April, Aug, Dec), taurus sale, Scott's Bonus in July</t>
  </si>
  <si>
    <t>Chiropractor</t>
  </si>
  <si>
    <t>Preschool tuition</t>
  </si>
  <si>
    <t>Miscellaneous/Leftover Category</t>
  </si>
  <si>
    <t>Catholic Church</t>
  </si>
  <si>
    <t>Honda-Jan</t>
  </si>
  <si>
    <t>Ford- Feb</t>
  </si>
  <si>
    <t>Merc-Feb</t>
  </si>
  <si>
    <t>Chiropractor Alyssa</t>
  </si>
  <si>
    <t>medical-alyssa/ BC and Prev care</t>
  </si>
  <si>
    <t>scott reimbursment</t>
  </si>
  <si>
    <t>Payment from Lori $160 next payment due apr $40/month</t>
  </si>
  <si>
    <t>scott's bday</t>
  </si>
  <si>
    <t>Dad's b-day</t>
  </si>
  <si>
    <t>Kendra's b-day</t>
  </si>
  <si>
    <t>oil changes</t>
  </si>
  <si>
    <t>i-pad case</t>
  </si>
  <si>
    <t>Christmas</t>
  </si>
  <si>
    <t>Total Savings</t>
  </si>
  <si>
    <t>scotts drivers license</t>
  </si>
  <si>
    <t>Crock pot</t>
  </si>
  <si>
    <t>Jazercise cubby</t>
  </si>
  <si>
    <t>Checks</t>
  </si>
  <si>
    <t>Christmas giving tree, food bank donation</t>
  </si>
  <si>
    <t>Honda-jan/april/july/oct, Merc -feb/may/aug/nov, Ford-march/june</t>
  </si>
  <si>
    <t>medical alyssa BC</t>
  </si>
  <si>
    <t>Sprinklers, Repairs, Fertilizer, Pool Chlorine, flowers</t>
  </si>
  <si>
    <t>Need to research races and choose which ones</t>
  </si>
  <si>
    <t>Emergency Fund</t>
  </si>
  <si>
    <t>Excel for ipad</t>
  </si>
  <si>
    <t>EZMeals</t>
  </si>
  <si>
    <t>Due again in April</t>
  </si>
  <si>
    <t>E Z Meals</t>
  </si>
  <si>
    <t>Alyssa</t>
  </si>
  <si>
    <t xml:space="preserve">Scott </t>
  </si>
  <si>
    <t>Cam</t>
  </si>
  <si>
    <t>Kenzie</t>
  </si>
  <si>
    <t>Grayson</t>
  </si>
  <si>
    <t>adj cost</t>
  </si>
  <si>
    <t># adj</t>
  </si>
  <si>
    <t>xray</t>
  </si>
  <si>
    <t># xray</t>
  </si>
  <si>
    <t>exams</t>
  </si>
  <si>
    <t># exams</t>
  </si>
  <si>
    <t>total</t>
  </si>
  <si>
    <t>cost/ mo</t>
  </si>
  <si>
    <t>1 week twice a week</t>
  </si>
  <si>
    <t>1 time per week for 8 weeks</t>
  </si>
  <si>
    <t>1 time every two weeks</t>
  </si>
  <si>
    <t>alyssa</t>
  </si>
  <si>
    <t>Scott</t>
  </si>
  <si>
    <t>2 times for 6 weeks</t>
  </si>
  <si>
    <t xml:space="preserve">1 time week </t>
  </si>
  <si>
    <t>2 times for 4 weeks</t>
  </si>
  <si>
    <t>1 for six weeks</t>
  </si>
  <si>
    <t>1 per week for 8 weeks</t>
  </si>
  <si>
    <t>2 times per month for balance</t>
  </si>
  <si>
    <t>Camden</t>
  </si>
  <si>
    <t>twice a month for balance</t>
  </si>
  <si>
    <t>1 per week for 4 weeks</t>
  </si>
  <si>
    <t>twice a month for 8 weeks</t>
  </si>
  <si>
    <t>1 per month for 9 months</t>
  </si>
  <si>
    <t xml:space="preserve">Add car savings to February </t>
  </si>
  <si>
    <t>expense</t>
  </si>
  <si>
    <t>$</t>
  </si>
  <si>
    <t>balance</t>
  </si>
  <si>
    <t>iq loan</t>
  </si>
  <si>
    <t>baby sitting</t>
  </si>
  <si>
    <t>chase</t>
  </si>
  <si>
    <t>gas</t>
  </si>
  <si>
    <t>citi</t>
  </si>
  <si>
    <t>student loan</t>
  </si>
  <si>
    <t xml:space="preserve">charity </t>
  </si>
  <si>
    <t>water</t>
  </si>
  <si>
    <t>clothing</t>
  </si>
  <si>
    <t>christmas</t>
  </si>
  <si>
    <t>checks</t>
  </si>
  <si>
    <t>ezmeals</t>
  </si>
  <si>
    <t xml:space="preserve">dr </t>
  </si>
  <si>
    <t>income</t>
  </si>
  <si>
    <t>Scott Raise in July/extra pay check in April and Sept</t>
  </si>
  <si>
    <t xml:space="preserve">Car </t>
  </si>
  <si>
    <t>EZMeals (Jan, April, July)</t>
  </si>
  <si>
    <t>Plane Ticket-Omaha</t>
  </si>
  <si>
    <t>Running Event Registration</t>
  </si>
  <si>
    <t xml:space="preserve">Date to withdraw Cash and deposit rent Friday </t>
  </si>
  <si>
    <t>Ford- mar</t>
  </si>
  <si>
    <t>valentine Gifts</t>
  </si>
  <si>
    <t>tax prep</t>
  </si>
  <si>
    <t>summer beach trip</t>
  </si>
  <si>
    <t>wedding in july $300 hotel and food</t>
  </si>
  <si>
    <t xml:space="preserve">Pdc chiropractor </t>
  </si>
  <si>
    <t>Dentist</t>
  </si>
  <si>
    <t>One time deposit to has for clinic bills</t>
  </si>
  <si>
    <t>Honda Battery</t>
  </si>
  <si>
    <t>Tax Prep</t>
  </si>
  <si>
    <t>wedding</t>
  </si>
  <si>
    <t>Taxes $1900- April 15th</t>
  </si>
  <si>
    <t>Omaha-Car Rental</t>
  </si>
  <si>
    <t>Omaha-Hotel</t>
  </si>
  <si>
    <t>Omaha- Food and Snacks</t>
  </si>
  <si>
    <t>Cam b-day</t>
  </si>
  <si>
    <t>Register for bloomsday by april 22 17$each +1.69 processing fee.</t>
  </si>
  <si>
    <t>Spokane River Run 10k $17 per person closes april 18th</t>
  </si>
  <si>
    <t>Tabs</t>
  </si>
  <si>
    <t>Date to withdraw Cash and deposit rent sat feb 18th</t>
  </si>
  <si>
    <t>Honda-april</t>
  </si>
  <si>
    <t>Merc-march</t>
  </si>
  <si>
    <t>costco renewal april 110</t>
  </si>
  <si>
    <t xml:space="preserve">Kids activities </t>
  </si>
  <si>
    <t>Bloomsday</t>
  </si>
  <si>
    <t>Spokane river run</t>
  </si>
  <si>
    <t>Easter Baskets</t>
  </si>
  <si>
    <t>Yard (sterilizer, grass feed, Sprinklers)</t>
  </si>
  <si>
    <t>Trip Money-Idaho/Montana</t>
  </si>
  <si>
    <t>Payment from Lori $160 next payment due August $40/month</t>
  </si>
  <si>
    <t>Costco Renewal (May)</t>
  </si>
  <si>
    <t>Kids activities (Cam Soccer, Kenzie Gym),weekend activites</t>
  </si>
  <si>
    <t>Date to withdraw Cash and deposit rent mon march 26th</t>
  </si>
  <si>
    <t>Life Jacket Grayson $20 costco</t>
  </si>
  <si>
    <t>Date to withdraw Cash and deposit rent mon april 23rd</t>
  </si>
  <si>
    <t>Jaxon and Sammy b-day</t>
  </si>
  <si>
    <t>Mothers Day</t>
  </si>
  <si>
    <t>Emergency fund(car repair)</t>
  </si>
  <si>
    <t>State unemployment Taxes</t>
  </si>
  <si>
    <t>dentist bill</t>
  </si>
  <si>
    <t>dvd player</t>
  </si>
  <si>
    <t>tv</t>
  </si>
  <si>
    <t>fall registration</t>
  </si>
  <si>
    <t>honda</t>
  </si>
  <si>
    <t>Fathers Day</t>
  </si>
  <si>
    <t>mom b-day</t>
  </si>
  <si>
    <t>Cloud view eco farms</t>
  </si>
  <si>
    <t>4 times</t>
  </si>
  <si>
    <t xml:space="preserve">pump </t>
  </si>
  <si>
    <t>pool</t>
  </si>
  <si>
    <t>car sale</t>
  </si>
  <si>
    <t>Kids activities ( Kenzie Gym),weekend activites,runs</t>
  </si>
  <si>
    <t>alyssa new phone</t>
  </si>
  <si>
    <t>2nd quarter wa state taxes</t>
  </si>
  <si>
    <t>chlorine in july</t>
  </si>
  <si>
    <t xml:space="preserve">Air filter, windshield wipers Mercedes </t>
  </si>
  <si>
    <t>Date to withdraw Cash and deposit rent mon june 25rd</t>
  </si>
  <si>
    <t>Wedding</t>
  </si>
  <si>
    <t>pool cholorine</t>
  </si>
  <si>
    <t>State Taxes</t>
  </si>
  <si>
    <t>Honda-sept</t>
  </si>
  <si>
    <t>Merc-aug</t>
  </si>
  <si>
    <t xml:space="preserve"> Preschool tuition</t>
  </si>
  <si>
    <t>Splash Zone</t>
  </si>
  <si>
    <t>Blu ray player</t>
  </si>
  <si>
    <t>Dr appt</t>
  </si>
  <si>
    <t>Mom's birthday</t>
  </si>
  <si>
    <t>4th of july bbq</t>
  </si>
  <si>
    <t>Pool supplies</t>
  </si>
  <si>
    <t>Alyssas bday</t>
  </si>
  <si>
    <t>Balance in numerica</t>
  </si>
  <si>
    <t>College fund</t>
  </si>
  <si>
    <t>Credit card</t>
  </si>
  <si>
    <t>Camden Grayson 500 each</t>
  </si>
  <si>
    <t>Emergency Savings (Primary)</t>
  </si>
  <si>
    <t>Christmas (Xmas Club)</t>
  </si>
  <si>
    <t>Clothing (Daily)</t>
  </si>
  <si>
    <t>Car (?)</t>
  </si>
  <si>
    <t xml:space="preserve">Elsa gift. Larsen gift </t>
  </si>
  <si>
    <t>Drivers license renewell</t>
  </si>
  <si>
    <t>List of Debtors and Balances by Amount Owed/ Month</t>
  </si>
  <si>
    <t>Priority</t>
  </si>
  <si>
    <t>Due Date</t>
  </si>
  <si>
    <t>Debtor</t>
  </si>
  <si>
    <t xml:space="preserve">Amount </t>
  </si>
  <si>
    <t>Interest Rate</t>
  </si>
  <si>
    <t>Min pmt</t>
  </si>
  <si>
    <t>Length</t>
  </si>
  <si>
    <t>Original Amount</t>
  </si>
  <si>
    <t>Credit Accounts</t>
  </si>
  <si>
    <t>Target Card</t>
  </si>
  <si>
    <t>Flooring</t>
  </si>
  <si>
    <t>Bank of America: American Express</t>
  </si>
  <si>
    <t>Bank of America: Phi Eta Sigma Visa</t>
  </si>
  <si>
    <t>American Express: Blue</t>
  </si>
  <si>
    <t xml:space="preserve">Macy's Charge </t>
  </si>
  <si>
    <t>Total Amount Owed: Credit Accounts</t>
  </si>
  <si>
    <t>Automobile Loans</t>
  </si>
  <si>
    <t>IQ Credit Union</t>
  </si>
  <si>
    <t>Total Amount Owed: Automobile Loans</t>
  </si>
  <si>
    <t>Education Loans</t>
  </si>
  <si>
    <t>Express Loan Servicing</t>
  </si>
  <si>
    <t>Sallie Mae</t>
  </si>
  <si>
    <t>Total Amount Owed: Education Loans</t>
  </si>
  <si>
    <t>Mortgage</t>
  </si>
  <si>
    <t xml:space="preserve">Country Wide </t>
  </si>
  <si>
    <t>Citi Mortgage</t>
  </si>
  <si>
    <t>Total Amount Owed: Mortgage</t>
  </si>
  <si>
    <t>Total Debt: All Accounts</t>
  </si>
  <si>
    <t>Honda tires</t>
  </si>
  <si>
    <t>Item left to debit/credit</t>
  </si>
  <si>
    <t>current balance</t>
  </si>
  <si>
    <t>amount</t>
  </si>
  <si>
    <t>student loan payoff</t>
  </si>
  <si>
    <t xml:space="preserve">net flix </t>
  </si>
  <si>
    <t>haircut</t>
  </si>
  <si>
    <t>xmas transfer</t>
  </si>
  <si>
    <t>doctor</t>
  </si>
  <si>
    <t>gift</t>
  </si>
  <si>
    <t>life insurance</t>
  </si>
  <si>
    <t>utilities</t>
  </si>
  <si>
    <t xml:space="preserve">vacation </t>
  </si>
  <si>
    <t>auto insurance</t>
  </si>
  <si>
    <t>moses lake wsg</t>
  </si>
  <si>
    <t>kids activities</t>
  </si>
  <si>
    <t>charity</t>
  </si>
  <si>
    <t>cell phone from mom</t>
  </si>
  <si>
    <t>Scotts phone</t>
  </si>
  <si>
    <t>Red box</t>
  </si>
  <si>
    <t>Cell phone</t>
  </si>
  <si>
    <t>Over budget aug</t>
  </si>
  <si>
    <t>Transfer to emergency fund</t>
  </si>
  <si>
    <t>Money from paypal</t>
  </si>
  <si>
    <t>Left as checking buffer</t>
  </si>
  <si>
    <t>For new lingerie</t>
  </si>
  <si>
    <t>Netflix</t>
  </si>
  <si>
    <t>Tires for Honda in October</t>
  </si>
  <si>
    <t>Gifts</t>
  </si>
  <si>
    <t>Nashville Plane Tickets</t>
  </si>
  <si>
    <t>Vacation (food, spending money)</t>
  </si>
  <si>
    <t>Car Rental and parking at airport</t>
  </si>
  <si>
    <t>dentist</t>
  </si>
  <si>
    <t>Honda tires/tabs</t>
  </si>
  <si>
    <t>Gifts/Kenzie b- day</t>
  </si>
  <si>
    <t>Quitter conference/hotel</t>
  </si>
  <si>
    <t>matress top</t>
  </si>
  <si>
    <t>Kids allowance $3/week Kenzie $1.50 cam</t>
  </si>
  <si>
    <t>demarle at home sles kit</t>
  </si>
  <si>
    <t>pumpkin patch</t>
  </si>
  <si>
    <t>Kids activities ,weekend activites,chores</t>
  </si>
  <si>
    <t>Payment from Lori $160 next payment due jan $40/month</t>
  </si>
  <si>
    <t>Deposit happy on 9/26</t>
  </si>
  <si>
    <t>1094.52 numerica</t>
  </si>
  <si>
    <t>139.23 demarle</t>
  </si>
  <si>
    <t xml:space="preserve"> 100 Alyssa from grandma</t>
  </si>
  <si>
    <t>100 Mackenzie birthday</t>
  </si>
  <si>
    <t>Medical Bills Due as of 10-3</t>
  </si>
  <si>
    <t>Brent Jones Dentist</t>
  </si>
  <si>
    <t>Valley Eye Care</t>
  </si>
  <si>
    <t>Providence Physicians</t>
  </si>
  <si>
    <t>Inland Imaging</t>
  </si>
  <si>
    <t>Samaritan Healthcare</t>
  </si>
  <si>
    <t>Wenatchee Valley Med Center</t>
  </si>
  <si>
    <t>Total Outstanding Bills</t>
  </si>
  <si>
    <t>Grayson Heart Dr</t>
  </si>
  <si>
    <t>oct chiro</t>
  </si>
  <si>
    <t>nov chiro</t>
  </si>
  <si>
    <t>dec chiro</t>
  </si>
  <si>
    <t>Deductabe amount</t>
  </si>
  <si>
    <t>As of 10-3</t>
  </si>
  <si>
    <t>vasectemy</t>
  </si>
  <si>
    <t>Vasectemy</t>
  </si>
  <si>
    <t>per paycheck for has</t>
  </si>
  <si>
    <t>6 more paychecks for 2012</t>
  </si>
  <si>
    <t>H S A account</t>
  </si>
  <si>
    <t>Balance</t>
  </si>
  <si>
    <t>Paycheck</t>
  </si>
  <si>
    <t>Chiro payment</t>
  </si>
  <si>
    <t>paycheck</t>
  </si>
  <si>
    <t>Grayson Heart</t>
  </si>
  <si>
    <t>Brent Jones</t>
  </si>
  <si>
    <t>Inland imaging</t>
  </si>
  <si>
    <t>Valley Eye care</t>
  </si>
  <si>
    <t>Wenatche Valley</t>
  </si>
  <si>
    <t>pay h s a</t>
  </si>
  <si>
    <t>pay nov</t>
  </si>
  <si>
    <t>pay dec</t>
  </si>
  <si>
    <t>Kids activities</t>
  </si>
  <si>
    <t>Kids Chores and Weekend Activities</t>
  </si>
  <si>
    <t>Christmas Budget</t>
  </si>
  <si>
    <t>$200 in savings</t>
  </si>
  <si>
    <t>$500 Nov</t>
  </si>
  <si>
    <t>Medical Bills</t>
  </si>
  <si>
    <t>Deposit hapo on 9/26</t>
  </si>
  <si>
    <t>Kendra</t>
  </si>
  <si>
    <t>Cole</t>
  </si>
  <si>
    <t>Shannon</t>
  </si>
  <si>
    <t>Rob</t>
  </si>
  <si>
    <t>Barlow 1</t>
  </si>
  <si>
    <t>Barlow 2</t>
  </si>
  <si>
    <t>Terry and Lynette</t>
  </si>
  <si>
    <t>Lori</t>
  </si>
  <si>
    <t>Curt and Julie</t>
  </si>
  <si>
    <t>Grandma Hall</t>
  </si>
  <si>
    <t>Grandma Shanahan</t>
  </si>
  <si>
    <t>Grandma Marian</t>
  </si>
  <si>
    <t>Gray</t>
  </si>
  <si>
    <t>paypal</t>
  </si>
  <si>
    <t>Gifts-gray,lori,</t>
  </si>
  <si>
    <t>Pay check $100 less</t>
  </si>
  <si>
    <t>providence physicians</t>
  </si>
  <si>
    <t xml:space="preserve">Chiropractor Dec </t>
  </si>
  <si>
    <t>savings</t>
  </si>
  <si>
    <t>nov</t>
  </si>
  <si>
    <t>dec</t>
  </si>
  <si>
    <t>Christmas decorations</t>
  </si>
  <si>
    <t>Gifts- christmas</t>
  </si>
  <si>
    <t>Stocking stuffers</t>
  </si>
</sst>
</file>

<file path=xl/styles.xml><?xml version="1.0" encoding="utf-8"?>
<styleShee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numFmts count="39">
    <numFmt formatCode="General" numFmtId="0"/>
    <numFmt formatCode="0" numFmtId="1"/>
    <numFmt formatCode="0.00" numFmtId="2"/>
    <numFmt formatCode="#,##0" numFmtId="3"/>
    <numFmt formatCode="#,##0.00" numFmtId="4"/>
    <numFmt formatCode="&quot;$&quot;#,##0_);(&quot;$&quot;#,##0)" numFmtId="5"/>
    <numFmt formatCode="&quot;$&quot;#,##0_);[Red](&quot;$&quot;#,##0)" numFmtId="6"/>
    <numFmt formatCode="&quot;$&quot;#,##0.00_);(&quot;$&quot;#,##0.00)" numFmtId="7"/>
    <numFmt formatCode="&quot;$&quot;#,##0.00_);[Red](&quot;$&quot;#,##0.00)" numFmtId="8"/>
    <numFmt formatCode="0%" numFmtId="9"/>
    <numFmt formatCode="0.00%" numFmtId="10"/>
    <numFmt formatCode="0.00E+00" numFmtId="11"/>
    <numFmt formatCode="# ?/?" numFmtId="12"/>
    <numFmt formatCode="# ??/??" numFmtId="13"/>
    <numFmt formatCode="m/d/yyyy" numFmtId="14"/>
    <numFmt formatCode="d-mmm-yy" numFmtId="15"/>
    <numFmt formatCode="d-mmm" numFmtId="16"/>
    <numFmt formatCode="mmm-yy" numFmtId="17"/>
    <numFmt formatCode="h:mm AM/PM" numFmtId="18"/>
    <numFmt formatCode="h:mm:ss AM/PM" numFmtId="19"/>
    <numFmt formatCode="h:mm" numFmtId="20"/>
    <numFmt formatCode="h:mm:ss" numFmtId="21"/>
    <numFmt formatCode="m/d/yyyy h:mm" numFmtId="22"/>
    <numFmt formatCode="_(#,##0_);(#,##0)" numFmtId="37"/>
    <numFmt formatCode="_(#,##0_);[Red](#,##0)" numFmtId="38"/>
    <numFmt formatCode="_(#,##0.00_);(#,##0.00)" numFmtId="39"/>
    <numFmt formatCode="_(#,##0.00_);[Red](#,##0.00)" numFmtId="40"/>
    <numFmt formatCode="_(* #,##0_);_(* (#,##0);_(* &quot;-&quot;_);_(@_)" numFmtId="41"/>
    <numFmt formatCode="_(&quot;$&quot;* #,##0_);_(&quot;$&quot;* (#,##0);_(&quot;$&quot;* &quot;-&quot;_);_(@_)" numFmtId="42"/>
    <numFmt formatCode="_(* #,##0.00_);_(* (#,##0.00);_(* &quot;-&quot;??_);_(@_)" numFmtId="43"/>
    <numFmt formatCode="_(&quot;$&quot;* #,##0.00_);_(&quot;$&quot;* (#,##0.00);_(&quot;$&quot;* &quot;-&quot;??_);_(@_)" numFmtId="44"/>
    <numFmt formatCode="mm:ss" numFmtId="45"/>
    <numFmt formatCode="[h]:mm:ss" numFmtId="46"/>
    <numFmt formatCode="mm:ss.0" numFmtId="47"/>
    <numFmt formatCode="##0.0E+0" numFmtId="48"/>
    <numFmt formatCode="@" numFmtId="49"/>
    <numFmt formatCode="0.0%" numFmtId="168"/>
    <numFmt formatCode="[$$-409]#,##0.00" numFmtId="169"/>
    <numFmt formatCode="&quot;$&quot;#,##0.00" numFmtId="170"/>
  </numFmts>
  <fonts count="12">
    <font>
      <name val="Arial"/>
      <charset val="0"/>
      <family val="0"/>
      <b val="0"/>
      <i val="0"/>
      <strike val="0"/>
      <outline val="0"/>
      <shadow val="0"/>
      <sz val="10.000000"/>
      <u val="none"/>
      <vertAlign val="baseline"/>
    </font>
    <font>
      <name val="Arial"/>
      <charset val="0"/>
      <family val="0"/>
      <b val="0"/>
      <i val="0"/>
      <strike val="0"/>
      <outline val="0"/>
      <shadow val="0"/>
      <sz val="10.000000"/>
      <u val="none"/>
      <vertAlign val="baseline"/>
    </font>
    <font>
      <name val="Arial"/>
      <charset val="0"/>
      <family val="0"/>
      <b val="0"/>
      <i val="0"/>
      <strike val="0"/>
      <outline val="0"/>
      <shadow val="0"/>
      <sz val="10.000000"/>
      <u val="none"/>
      <vertAlign val="baseline"/>
    </font>
    <font>
      <name val="Arial"/>
      <charset val="0"/>
      <family val="0"/>
      <b val="0"/>
      <i val="0"/>
      <strike val="0"/>
      <outline val="0"/>
      <shadow val="0"/>
      <sz val="10.000000"/>
      <u val="none"/>
      <vertAlign val="baseline"/>
    </font>
    <font>
      <name val="Arial"/>
      <charset val="0"/>
      <family val="0"/>
      <b val="0"/>
      <i val="0"/>
      <strike val="0"/>
      <outline val="0"/>
      <shadow val="0"/>
      <sz val="10.000000"/>
      <u val="none"/>
      <vertAlign val="baseline"/>
    </font>
    <font>
      <name val="Arial"/>
      <charset val="0"/>
      <family val="2"/>
      <b val="1"/>
      <i val="0"/>
      <strike val="0"/>
      <outline val="0"/>
      <shadow val="0"/>
      <sz val="10.000000"/>
      <u val="none"/>
      <vertAlign val="baseline"/>
    </font>
    <font>
      <name val="Arial"/>
      <charset val="0"/>
      <family val="2"/>
      <b val="1"/>
      <i val="0"/>
      <strike val="0"/>
      <outline val="0"/>
      <shadow val="0"/>
      <color indexed="10"/>
      <sz val="10.000000"/>
      <u val="none"/>
      <vertAlign val="baseline"/>
    </font>
    <font>
      <name val="Arial"/>
      <charset val="0"/>
      <family val="2"/>
      <b val="0"/>
      <i val="0"/>
      <strike val="0"/>
      <outline val="0"/>
      <shadow val="0"/>
      <sz val="10.000000"/>
      <u val="none"/>
      <vertAlign val="baseline"/>
    </font>
    <font>
      <name val="Arial"/>
      <charset val="0"/>
      <family val="0"/>
      <b val="1"/>
      <i val="0"/>
      <strike val="0"/>
      <outline val="0"/>
      <shadow val="0"/>
      <sz val="10.000000"/>
      <u val="none"/>
      <vertAlign val="baseline"/>
    </font>
    <font>
      <name val="Arial Black"/>
      <charset val="0"/>
      <family val="2"/>
      <b val="0"/>
      <i val="0"/>
      <strike val="0"/>
      <outline val="0"/>
      <shadow val="0"/>
      <sz val="10.000000"/>
      <u val="none"/>
      <vertAlign val="baseline"/>
    </font>
    <font>
      <name val="Arial"/>
      <charset val="0"/>
      <family val="0"/>
      <b val="0"/>
      <i val="1"/>
      <strike val="0"/>
      <outline val="0"/>
      <shadow val="0"/>
      <sz val="10.000000"/>
      <u val="none"/>
      <vertAlign val="baseline"/>
    </font>
    <font>
      <name val="Arial"/>
      <charset val="0"/>
      <family val="2"/>
      <b val="0"/>
      <i val="1"/>
      <strike val="0"/>
      <outline val="0"/>
      <shadow val="0"/>
      <sz val="10.000000"/>
      <u val="none"/>
      <vertAlign val="baseline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00FFC000"/>
        <bgColor indexed="64"/>
      </patternFill>
    </fill>
    <fill>
      <patternFill patternType="solid">
        <fgColor theme="0" tint="-0.349956"/>
        <bgColor indexed="64"/>
      </patternFill>
    </fill>
    <fill>
      <patternFill patternType="solid">
        <fgColor rgb="0000B050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rgb="00FFFF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3" tint="0.599994"/>
        <bgColor indexed="64"/>
      </patternFill>
    </fill>
    <fill>
      <patternFill patternType="solid">
        <fgColor theme="9" tint="-0.249947"/>
        <bgColor indexed="64"/>
      </patternFill>
    </fill>
    <fill>
      <patternFill patternType="solid">
        <fgColor theme="3" tint="0.399976"/>
        <bgColor indexed="64"/>
      </patternFill>
    </fill>
    <fill>
      <patternFill patternType="solid">
        <fgColor rgb="0000B0F0"/>
        <bgColor indexed="64"/>
      </patternFill>
    </fill>
  </fills>
  <borders count="21">
    <border diagonalDown="0" diagonalUp="0"/>
    <border diagonalDown="0" diagonalUp="0"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 diagonalDown="0" diagonalUp="0">
      <left style="thin">
        <color indexed="64"/>
      </left>
      <top style="thin">
        <color indexed="64"/>
      </top>
      <bottom style="thin">
        <color indexed="64"/>
      </bottom>
    </border>
    <border diagonalDown="0" diagonalUp="0">
      <right style="thin">
        <color indexed="64"/>
      </right>
      <top style="thin">
        <color indexed="64"/>
      </top>
      <bottom style="thin">
        <color indexed="64"/>
      </bottom>
    </border>
    <border diagonalDown="0" diagonalUp="0">
      <bottom style="thin">
        <color indexed="64"/>
      </bottom>
    </border>
    <border diagonalDown="0" diagonalUp="0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 diagonalDown="0" diagonalUp="0">
      <top style="thin">
        <color indexed="64"/>
      </top>
      <bottom style="thin">
        <color indexed="64"/>
      </bottom>
    </border>
    <border diagonalDown="0" diagonalUp="0">
      <left style="thin">
        <color indexed="64"/>
      </left>
      <right style="thin">
        <color indexed="64"/>
      </right>
      <top style="thin">
        <color indexed="64"/>
      </top>
    </border>
    <border diagonalDown="0" diagonalUp="0">
      <left style="thin">
        <color indexed="64"/>
      </left>
      <right style="thin">
        <color indexed="64"/>
      </right>
    </border>
    <border diagonalDown="0" diagonalUp="0">
      <left style="thin">
        <color indexed="64"/>
      </left>
      <right style="thin">
        <color indexed="64"/>
      </right>
      <bottom style="thin">
        <color indexed="64"/>
      </bottom>
    </border>
    <border diagonalDown="0" diagonalUp="0">
      <bottom style="double">
        <color indexed="64"/>
      </bottom>
    </border>
    <border diagonalDown="0" diagonalUp="0">
      <right style="thin">
        <color indexed="64"/>
      </right>
      <bottom style="thin">
        <color indexed="64"/>
      </bottom>
    </border>
    <border diagonalDown="0" diagonalUp="0">
      <left style="thin">
        <color indexed="64"/>
      </left>
    </border>
    <border diagonalDown="0" diagonalUp="0">
      <right style="thin">
        <color indexed="64"/>
      </right>
    </border>
    <border diagonalDown="0" diagonalUp="0">
      <left style="thin">
        <color indexed="64"/>
      </left>
      <bottom style="thin">
        <color indexed="64"/>
      </bottom>
    </border>
    <border diagonalDown="0" diagonalUp="0">
      <right style="thin">
        <color indexed="64"/>
      </right>
      <top style="thin">
        <color indexed="64"/>
      </top>
    </border>
    <border diagonalDown="0" diagonalUp="0">
      <top style="thin">
        <color indexed="64"/>
      </top>
      <bottom style="double">
        <color indexed="64"/>
      </bottom>
    </border>
    <border diagonalDown="0" diagonalUp="0">
      <left style="thin">
        <color indexed="64"/>
      </left>
      <top style="thin">
        <color indexed="64"/>
      </top>
    </border>
    <border diagonalDown="0" diagonalUp="0">
      <left style="thin">
        <color indexed="64"/>
      </left>
      <right style="thin">
        <color indexed="64"/>
      </right>
      <bottom style="double">
        <color indexed="64"/>
      </bottom>
    </border>
    <border diagonalDown="0" diagonalUp="0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</border>
    <border diagonalDown="0" diagonalUp="0">
      <top style="thin">
        <color indexed="64"/>
      </top>
    </border>
  </borders>
  <cellStyleXfs count="9">
    <xf borderId="1" fillId="0" fontId="1" numFmtId="0">
      <alignment horizontal="general" indent="0" justifyLastLine="0" readingOrder="0" shrinkToFit="0" textRotation="0" vertical="bottom" wrapText="0"/>
      <protection hidden="0" locked="1"/>
    </xf>
    <xf borderId="1" fillId="0" fontId="1" numFmtId="0">
      <alignment horizontal="general" indent="0" justifyLastLine="0" readingOrder="0" shrinkToFit="0" textRotation="0" vertical="bottom" wrapText="0"/>
      <protection hidden="0" locked="1"/>
    </xf>
    <xf borderId="1" fillId="0" fontId="2" numFmtId="0">
      <alignment horizontal="general" indent="0" justifyLastLine="0" readingOrder="0" shrinkToFit="0" textRotation="0" vertical="bottom" wrapText="0"/>
      <protection hidden="0" locked="1"/>
    </xf>
    <xf borderId="1" fillId="0" fontId="2" numFmtId="0">
      <alignment horizontal="general" indent="0" justifyLastLine="0" readingOrder="0" shrinkToFit="0" textRotation="0" vertical="bottom" wrapText="0"/>
      <protection hidden="0" locked="1"/>
    </xf>
    <xf borderId="1" fillId="0" fontId="0" numFmtId="0">
      <alignment horizontal="general" indent="0" justifyLastLine="0" readingOrder="0" shrinkToFit="0" textRotation="0" vertical="bottom" wrapText="0"/>
      <protection hidden="0" locked="1"/>
    </xf>
    <xf borderId="1" fillId="0" fontId="0" numFmtId="0">
      <alignment horizontal="general" indent="0" justifyLastLine="0" readingOrder="0" shrinkToFit="0" textRotation="0" vertical="bottom" wrapText="0"/>
      <protection hidden="0" locked="1"/>
    </xf>
    <xf borderId="1" fillId="0" fontId="0" numFmtId="0">
      <alignment horizontal="general" indent="0" justifyLastLine="0" readingOrder="0" shrinkToFit="0" textRotation="0" vertical="bottom" wrapText="0"/>
      <protection hidden="0" locked="1"/>
    </xf>
    <xf borderId="1" fillId="0" fontId="0" numFmtId="0">
      <alignment horizontal="general" indent="0" justifyLastLine="0" readingOrder="0" shrinkToFit="0" textRotation="0" vertical="bottom" wrapText="0"/>
      <protection hidden="0" locked="1"/>
    </xf>
    <xf borderId="1" fillId="0" fontId="0" numFmtId="0">
      <alignment horizontal="general" indent="0" justifyLastLine="0" readingOrder="0" shrinkToFit="0" textRotation="0" vertical="bottom" wrapText="0"/>
      <protection hidden="0" locked="1"/>
    </xf>
  </cellStyleXfs>
  <cellXfs count="128">
    <xf borderId="1" fillId="0" fontId="0" numFmtId="0">
      <alignment horizontal="general" indent="0" justifyLastLine="0" readingOrder="0" shrinkToFit="0" textRotation="0" vertical="bottom" wrapText="0"/>
      <protection hidden="0" locked="1"/>
    </xf>
    <xf borderId="1" fillId="0" fontId="1" numFmtId="0">
      <alignment horizontal="general" indent="0" justifyLastLine="0" readingOrder="0" shrinkToFit="0" textRotation="0" vertical="bottom" wrapText="0"/>
      <protection hidden="0" locked="1"/>
    </xf>
    <xf borderId="1" fillId="0" fontId="1" numFmtId="0">
      <alignment horizontal="general" indent="0" justifyLastLine="0" readingOrder="0" shrinkToFit="0" textRotation="0" vertical="bottom" wrapText="0"/>
      <protection hidden="0" locked="1"/>
    </xf>
    <xf borderId="1" fillId="0" fontId="2" numFmtId="0">
      <alignment horizontal="general" indent="0" justifyLastLine="0" readingOrder="0" shrinkToFit="0" textRotation="0" vertical="bottom" wrapText="0"/>
      <protection hidden="0" locked="1"/>
    </xf>
    <xf borderId="1" fillId="0" fontId="2" numFmtId="0">
      <alignment horizontal="general" indent="0" justifyLastLine="0" readingOrder="0" shrinkToFit="0" textRotation="0" vertical="bottom" wrapText="0"/>
      <protection hidden="0" locked="1"/>
    </xf>
    <xf borderId="1" fillId="0" fontId="0" numFmtId="0">
      <alignment horizontal="general" indent="0" justifyLastLine="0" readingOrder="0" shrinkToFit="0" textRotation="0" vertical="bottom" wrapText="0"/>
      <protection hidden="0" locked="1"/>
    </xf>
    <xf borderId="1" fillId="0" fontId="0" numFmtId="0">
      <alignment horizontal="general" indent="0" justifyLastLine="0" readingOrder="0" shrinkToFit="0" textRotation="0" vertical="bottom" wrapText="0"/>
      <protection hidden="0" locked="1"/>
    </xf>
    <xf borderId="1" fillId="0" fontId="0" numFmtId="0">
      <alignment horizontal="general" indent="0" justifyLastLine="0" readingOrder="0" shrinkToFit="0" textRotation="0" vertical="bottom" wrapText="0"/>
      <protection hidden="0" locked="1"/>
    </xf>
    <xf borderId="1" fillId="0" fontId="0" numFmtId="0">
      <alignment horizontal="general" indent="0" justifyLastLine="0" readingOrder="0" shrinkToFit="0" textRotation="0" vertical="bottom" wrapText="0"/>
      <protection hidden="0" locked="1"/>
    </xf>
    <xf borderId="1" fillId="0" fontId="0" numFmtId="0">
      <alignment horizontal="general" indent="0" justifyLastLine="0" readingOrder="0" shrinkToFit="0" textRotation="0" vertical="bottom" wrapText="0"/>
      <protection hidden="0" locked="1"/>
    </xf>
    <xf borderId="1" fillId="0" fontId="0" numFmtId="0">
      <alignment horizontal="general" indent="0" justifyLastLine="0" readingOrder="0" shrinkToFit="0" textRotation="0" vertical="bottom" wrapText="0"/>
      <protection hidden="0" locked="1"/>
    </xf>
    <xf borderId="1" fillId="0" fontId="0" numFmtId="0">
      <alignment horizontal="general" indent="0" justifyLastLine="0" readingOrder="0" shrinkToFit="0" textRotation="0" vertical="bottom" wrapText="0"/>
      <protection hidden="0" locked="1"/>
    </xf>
    <xf borderId="1" fillId="0" fontId="0" numFmtId="0">
      <alignment horizontal="general" indent="0" justifyLastLine="0" readingOrder="0" shrinkToFit="0" textRotation="0" vertical="bottom" wrapText="0"/>
      <protection hidden="0" locked="1"/>
    </xf>
    <xf borderId="1" fillId="0" fontId="0" numFmtId="0">
      <alignment horizontal="general" indent="0" justifyLastLine="0" readingOrder="0" shrinkToFit="0" textRotation="0" vertical="bottom" wrapText="0"/>
      <protection hidden="0" locked="1"/>
    </xf>
    <xf borderId="1" fillId="0" fontId="0" numFmtId="0">
      <alignment horizontal="general" indent="0" justifyLastLine="0" readingOrder="0" shrinkToFit="0" textRotation="0" vertical="bottom" wrapText="0"/>
      <protection hidden="0" locked="1"/>
    </xf>
    <xf borderId="1" fillId="0" fontId="0" numFmtId="0">
      <alignment horizontal="general" indent="0" justifyLastLine="0" readingOrder="0" shrinkToFit="0" textRotation="0" vertical="bottom" wrapText="0"/>
      <protection hidden="0" locked="1"/>
    </xf>
    <xf borderId="1" fillId="0" fontId="1" numFmtId="43">
      <alignment horizontal="general" indent="0" justifyLastLine="0" readingOrder="0" shrinkToFit="0" textRotation="0" vertical="bottom" wrapText="0"/>
      <protection hidden="0" locked="1"/>
    </xf>
    <xf borderId="1" fillId="0" fontId="1" numFmtId="41">
      <alignment horizontal="general" indent="0" justifyLastLine="0" readingOrder="0" shrinkToFit="0" textRotation="0" vertical="bottom" wrapText="0"/>
      <protection hidden="0" locked="1"/>
    </xf>
    <xf borderId="1" fillId="0" fontId="1" numFmtId="44">
      <alignment horizontal="general" indent="0" justifyLastLine="0" readingOrder="0" shrinkToFit="0" textRotation="0" vertical="bottom" wrapText="0"/>
      <protection hidden="0" locked="1"/>
    </xf>
    <xf borderId="1" fillId="0" fontId="1" numFmtId="42">
      <alignment horizontal="general" indent="0" justifyLastLine="0" readingOrder="0" shrinkToFit="0" textRotation="0" vertical="bottom" wrapText="0"/>
      <protection hidden="0" locked="1"/>
    </xf>
    <xf borderId="1" fillId="0" fontId="1" numFmtId="9">
      <alignment horizontal="general" indent="0" justifyLastLine="0" readingOrder="0" shrinkToFit="0" textRotation="0" vertical="bottom" wrapText="0"/>
      <protection hidden="0" locked="1"/>
    </xf>
    <xf borderId="1" fillId="0" fontId="0" numFmtId="43">
      <alignment horizontal="general" indent="0" justifyLastLine="0" readingOrder="0" shrinkToFit="0" textRotation="0" vertical="bottom" wrapText="0"/>
      <protection hidden="0" locked="1"/>
    </xf>
    <xf borderId="1" fillId="0" fontId="0" numFmtId="41">
      <alignment horizontal="general" indent="0" justifyLastLine="0" readingOrder="0" shrinkToFit="0" textRotation="0" vertical="bottom" wrapText="0"/>
      <protection hidden="0" locked="1"/>
    </xf>
    <xf borderId="1" fillId="0" fontId="0" numFmtId="44">
      <alignment horizontal="general" indent="0" justifyLastLine="0" readingOrder="0" shrinkToFit="0" textRotation="0" vertical="bottom" wrapText="0"/>
      <protection hidden="0" locked="1"/>
    </xf>
    <xf borderId="1" fillId="0" fontId="0" numFmtId="42">
      <alignment horizontal="general" indent="0" justifyLastLine="0" readingOrder="0" shrinkToFit="0" textRotation="0" vertical="bottom" wrapText="0"/>
      <protection hidden="0" locked="1"/>
    </xf>
    <xf borderId="1" fillId="0" fontId="0" numFmtId="9">
      <alignment horizontal="general" indent="0" justifyLastLine="0" readingOrder="0" shrinkToFit="0" textRotation="0" vertical="bottom" wrapText="0"/>
      <protection hidden="0" locked="1"/>
    </xf>
    <xf borderId="0" fillId="0" fontId="0" numFmtId="0">
      <alignment horizontal="general" indent="0" justifyLastLine="0" readingOrder="0" shrinkToFit="0" textRotation="0" vertical="bottom" wrapText="0"/>
      <protection hidden="0" locked="1"/>
    </xf>
    <xf borderId="2" fillId="2" fontId="0" numFmtId="0">
      <alignment horizontal="general" indent="0" justifyLastLine="0" readingOrder="0" shrinkToFit="0" textRotation="0" vertical="bottom" wrapText="0"/>
      <protection hidden="0" locked="1"/>
    </xf>
    <xf borderId="3" fillId="2" fontId="0" numFmtId="0">
      <alignment horizontal="general" indent="0" justifyLastLine="0" readingOrder="0" shrinkToFit="0" textRotation="0" vertical="bottom" wrapText="0"/>
      <protection hidden="0" locked="1"/>
    </xf>
    <xf borderId="2" fillId="3" fontId="5" numFmtId="0">
      <alignment horizontal="general" indent="0" justifyLastLine="0" readingOrder="0" shrinkToFit="0" textRotation="0" vertical="bottom" wrapText="0"/>
      <protection hidden="0" locked="1"/>
    </xf>
    <xf borderId="3" fillId="3" fontId="0" numFmtId="0">
      <alignment horizontal="general" indent="0" justifyLastLine="0" readingOrder="0" shrinkToFit="0" textRotation="0" vertical="bottom" wrapText="0"/>
      <protection hidden="0" locked="1"/>
    </xf>
    <xf borderId="4" fillId="0" fontId="0" numFmtId="0">
      <alignment horizontal="general" indent="0" justifyLastLine="0" readingOrder="0" shrinkToFit="0" textRotation="0" vertical="bottom" wrapText="0"/>
      <protection hidden="0" locked="1"/>
    </xf>
    <xf borderId="5" fillId="4" fontId="0" numFmtId="0">
      <alignment horizontal="general" indent="0" justifyLastLine="0" readingOrder="0" shrinkToFit="0" textRotation="0" vertical="bottom" wrapText="0"/>
      <protection hidden="0" locked="1"/>
    </xf>
    <xf borderId="2" fillId="5" fontId="0" numFmtId="0">
      <alignment horizontal="general" indent="0" justifyLastLine="0" readingOrder="0" shrinkToFit="0" textRotation="0" vertical="bottom" wrapText="0"/>
      <protection hidden="0" locked="1"/>
    </xf>
    <xf borderId="0" fillId="0" fontId="0" numFmtId="16">
      <alignment horizontal="general" indent="0" justifyLastLine="0" readingOrder="0" shrinkToFit="0" textRotation="0" vertical="bottom" wrapText="0"/>
      <protection hidden="0" locked="1"/>
    </xf>
    <xf borderId="6" fillId="2" fontId="0" numFmtId="0">
      <alignment horizontal="general" indent="0" justifyLastLine="0" readingOrder="0" shrinkToFit="0" textRotation="0" vertical="bottom" wrapText="0"/>
      <protection hidden="0" locked="1"/>
    </xf>
    <xf borderId="6" fillId="3" fontId="0" numFmtId="0">
      <alignment horizontal="general" indent="0" justifyLastLine="0" readingOrder="0" shrinkToFit="0" textRotation="0" vertical="bottom" wrapText="0"/>
      <protection hidden="0" locked="1"/>
    </xf>
    <xf borderId="6" fillId="0" fontId="0" numFmtId="0">
      <alignment horizontal="general" indent="0" justifyLastLine="0" readingOrder="0" shrinkToFit="0" textRotation="0" vertical="bottom" wrapText="0"/>
      <protection hidden="0" locked="1"/>
    </xf>
    <xf borderId="6" fillId="5" fontId="0" numFmtId="0">
      <alignment horizontal="general" indent="0" justifyLastLine="0" readingOrder="0" shrinkToFit="0" textRotation="0" vertical="bottom" wrapText="0"/>
      <protection hidden="0" locked="1"/>
    </xf>
    <xf borderId="5" fillId="5" fontId="0" numFmtId="0">
      <alignment horizontal="general" indent="0" justifyLastLine="0" readingOrder="0" shrinkToFit="0" textRotation="0" vertical="bottom" wrapText="0"/>
      <protection hidden="0" locked="1"/>
    </xf>
    <xf borderId="7" fillId="0" fontId="0" numFmtId="0">
      <alignment horizontal="general" indent="0" justifyLastLine="0" readingOrder="0" shrinkToFit="0" textRotation="0" vertical="bottom" wrapText="0"/>
      <protection hidden="0" locked="1"/>
    </xf>
    <xf borderId="8" fillId="0" fontId="0" numFmtId="0">
      <alignment horizontal="general" indent="0" justifyLastLine="0" readingOrder="0" shrinkToFit="0" textRotation="0" vertical="bottom" wrapText="0"/>
      <protection hidden="0" locked="1"/>
    </xf>
    <xf borderId="9" fillId="0" fontId="0" numFmtId="0">
      <alignment horizontal="general" indent="0" justifyLastLine="0" readingOrder="0" shrinkToFit="0" textRotation="0" vertical="bottom" wrapText="0"/>
      <protection hidden="0" locked="1"/>
    </xf>
    <xf borderId="0" fillId="6" fontId="0" numFmtId="0">
      <alignment horizontal="general" indent="0" justifyLastLine="0" readingOrder="0" shrinkToFit="0" textRotation="0" vertical="bottom" wrapText="0"/>
      <protection hidden="0" locked="1"/>
    </xf>
    <xf borderId="4" fillId="6" fontId="0" numFmtId="0">
      <alignment horizontal="general" indent="0" justifyLastLine="0" readingOrder="0" shrinkToFit="0" textRotation="0" vertical="bottom" wrapText="0"/>
      <protection hidden="0" locked="1"/>
    </xf>
    <xf borderId="0" fillId="0" fontId="0" numFmtId="49">
      <alignment horizontal="general" indent="0" justifyLastLine="0" readingOrder="0" shrinkToFit="0" textRotation="0" vertical="bottom" wrapText="0"/>
      <protection hidden="0" locked="1"/>
    </xf>
    <xf borderId="0" fillId="0" fontId="6" numFmtId="0">
      <alignment horizontal="general" indent="0" justifyLastLine="0" readingOrder="0" shrinkToFit="0" textRotation="0" vertical="bottom" wrapText="0"/>
      <protection hidden="0" locked="1"/>
    </xf>
    <xf borderId="10" fillId="0" fontId="0" numFmtId="0">
      <alignment horizontal="general" indent="0" justifyLastLine="0" readingOrder="0" shrinkToFit="0" textRotation="0" vertical="bottom" wrapText="0"/>
      <protection hidden="0" locked="1"/>
    </xf>
    <xf borderId="11" fillId="0" fontId="0" numFmtId="0">
      <alignment horizontal="general" indent="0" justifyLastLine="0" readingOrder="0" shrinkToFit="0" textRotation="0" vertical="bottom" wrapText="0"/>
      <protection hidden="0" locked="1"/>
    </xf>
    <xf borderId="0" fillId="7" fontId="0" numFmtId="0">
      <alignment horizontal="general" indent="0" justifyLastLine="0" readingOrder="0" shrinkToFit="0" textRotation="0" vertical="bottom" wrapText="0"/>
      <protection hidden="0" locked="1"/>
    </xf>
    <xf borderId="5" fillId="0" fontId="0" numFmtId="0">
      <alignment horizontal="general" indent="0" justifyLastLine="0" readingOrder="0" shrinkToFit="0" textRotation="0" vertical="bottom" wrapText="0"/>
      <protection hidden="0" locked="1"/>
    </xf>
    <xf borderId="12" fillId="0" fontId="0" numFmtId="0">
      <alignment horizontal="general" indent="0" justifyLastLine="0" readingOrder="0" shrinkToFit="0" textRotation="0" vertical="bottom" wrapText="0"/>
      <protection hidden="0" locked="1"/>
    </xf>
    <xf borderId="13" fillId="0" fontId="0" numFmtId="0">
      <alignment horizontal="general" indent="0" justifyLastLine="0" readingOrder="0" shrinkToFit="0" textRotation="0" vertical="bottom" wrapText="0"/>
      <protection hidden="0" locked="1"/>
    </xf>
    <xf borderId="14" fillId="0" fontId="0" numFmtId="0">
      <alignment horizontal="general" indent="0" justifyLastLine="0" readingOrder="0" shrinkToFit="0" textRotation="0" vertical="bottom" wrapText="0"/>
      <protection hidden="0" locked="1"/>
    </xf>
    <xf borderId="2" fillId="0" fontId="0" numFmtId="0">
      <alignment horizontal="general" indent="0" justifyLastLine="0" readingOrder="0" shrinkToFit="0" textRotation="0" vertical="bottom" wrapText="0"/>
      <protection hidden="0" locked="1"/>
    </xf>
    <xf borderId="3" fillId="0" fontId="0" numFmtId="0">
      <alignment horizontal="general" indent="0" justifyLastLine="0" readingOrder="0" shrinkToFit="0" textRotation="0" vertical="bottom" wrapText="0"/>
      <protection hidden="0" locked="1"/>
    </xf>
    <xf borderId="11" fillId="7" fontId="0" numFmtId="0">
      <alignment horizontal="general" indent="0" justifyLastLine="0" readingOrder="0" shrinkToFit="0" textRotation="0" vertical="bottom" wrapText="0"/>
      <protection hidden="0" locked="1"/>
    </xf>
    <xf borderId="12" fillId="0" fontId="7" numFmtId="0">
      <alignment horizontal="general" indent="0" justifyLastLine="0" readingOrder="0" shrinkToFit="0" textRotation="0" vertical="bottom" wrapText="0"/>
      <protection hidden="0" locked="1"/>
    </xf>
    <xf borderId="0" fillId="0" fontId="7" numFmtId="0">
      <alignment horizontal="general" indent="0" justifyLastLine="0" readingOrder="0" shrinkToFit="0" textRotation="0" vertical="bottom" wrapText="0"/>
      <protection hidden="0" locked="1"/>
    </xf>
    <xf borderId="0" fillId="0" fontId="0" numFmtId="8">
      <alignment horizontal="general" indent="0" justifyLastLine="0" readingOrder="0" shrinkToFit="0" textRotation="0" vertical="bottom" wrapText="0"/>
      <protection hidden="0" locked="1"/>
    </xf>
    <xf borderId="4" fillId="0" fontId="7" numFmtId="0">
      <alignment horizontal="general" indent="0" justifyLastLine="0" readingOrder="0" shrinkToFit="0" textRotation="0" vertical="bottom" wrapText="0"/>
      <protection hidden="0" locked="1"/>
    </xf>
    <xf borderId="15" fillId="0" fontId="0" numFmtId="0">
      <alignment horizontal="general" indent="0" justifyLastLine="0" readingOrder="0" shrinkToFit="0" textRotation="0" vertical="bottom" wrapText="0"/>
      <protection hidden="0" locked="1"/>
    </xf>
    <xf borderId="16" fillId="0" fontId="0" numFmtId="0">
      <alignment horizontal="general" indent="0" justifyLastLine="0" readingOrder="0" shrinkToFit="0" textRotation="0" vertical="bottom" wrapText="0"/>
      <protection hidden="0" locked="1"/>
    </xf>
    <xf borderId="2" fillId="8" fontId="5" numFmtId="0">
      <alignment horizontal="general" indent="0" justifyLastLine="0" readingOrder="0" shrinkToFit="0" textRotation="0" vertical="bottom" wrapText="0"/>
      <protection hidden="0" locked="1"/>
    </xf>
    <xf borderId="6" fillId="8" fontId="0" numFmtId="0">
      <alignment horizontal="general" indent="0" justifyLastLine="0" readingOrder="0" shrinkToFit="0" textRotation="0" vertical="bottom" wrapText="0"/>
      <protection hidden="0" locked="1"/>
    </xf>
    <xf borderId="4" fillId="8" fontId="0" numFmtId="0">
      <alignment horizontal="general" indent="0" justifyLastLine="0" readingOrder="0" shrinkToFit="0" textRotation="0" vertical="bottom" wrapText="0"/>
      <protection hidden="0" locked="1"/>
    </xf>
    <xf borderId="0" fillId="8" fontId="0" numFmtId="0">
      <alignment horizontal="general" indent="0" justifyLastLine="0" readingOrder="0" shrinkToFit="0" textRotation="0" vertical="bottom" wrapText="0"/>
      <protection hidden="0" locked="1"/>
    </xf>
    <xf borderId="17" fillId="0" fontId="0" numFmtId="0">
      <alignment horizontal="general" indent="0" justifyLastLine="0" readingOrder="0" shrinkToFit="0" textRotation="0" vertical="bottom" wrapText="0"/>
      <protection hidden="0" locked="1"/>
    </xf>
    <xf borderId="5" fillId="8" fontId="0" numFmtId="0">
      <alignment horizontal="general" indent="0" justifyLastLine="0" readingOrder="0" shrinkToFit="0" textRotation="0" vertical="bottom" wrapText="0"/>
      <protection hidden="0" locked="1"/>
    </xf>
    <xf borderId="18" fillId="0" fontId="0" numFmtId="0">
      <alignment horizontal="general" indent="0" justifyLastLine="0" readingOrder="0" shrinkToFit="0" textRotation="0" vertical="bottom" wrapText="0"/>
      <protection hidden="0" locked="1"/>
    </xf>
    <xf borderId="8" fillId="0" fontId="0" numFmtId="16">
      <alignment horizontal="general" indent="0" justifyLastLine="0" readingOrder="0" shrinkToFit="0" textRotation="0" vertical="bottom" wrapText="0"/>
      <protection hidden="0" locked="1"/>
    </xf>
    <xf borderId="8" fillId="8" fontId="0" numFmtId="0">
      <alignment horizontal="general" indent="0" justifyLastLine="0" readingOrder="0" shrinkToFit="0" textRotation="0" vertical="bottom" wrapText="0"/>
      <protection hidden="0" locked="1"/>
    </xf>
    <xf borderId="19" fillId="0" fontId="0" numFmtId="0">
      <alignment horizontal="general" indent="0" justifyLastLine="0" readingOrder="0" shrinkToFit="0" textRotation="0" vertical="bottom" wrapText="0"/>
      <protection hidden="0" locked="1"/>
    </xf>
    <xf borderId="8" fillId="0" fontId="7" numFmtId="0">
      <alignment horizontal="general" indent="0" justifyLastLine="0" readingOrder="0" shrinkToFit="0" textRotation="0" vertical="bottom" wrapText="0"/>
      <protection hidden="0" locked="1"/>
    </xf>
    <xf borderId="9" fillId="0" fontId="7" numFmtId="0">
      <alignment horizontal="general" indent="0" justifyLastLine="0" readingOrder="0" shrinkToFit="0" textRotation="0" vertical="bottom" wrapText="0"/>
      <protection hidden="0" locked="1"/>
    </xf>
    <xf borderId="20" fillId="0" fontId="0" numFmtId="0">
      <alignment horizontal="general" indent="0" justifyLastLine="0" readingOrder="0" shrinkToFit="0" textRotation="0" vertical="bottom" wrapText="0"/>
      <protection hidden="0" locked="1"/>
    </xf>
    <xf borderId="8" fillId="0" fontId="7" numFmtId="168">
      <alignment horizontal="general" indent="0" justifyLastLine="0" readingOrder="0" shrinkToFit="0" textRotation="0" vertical="bottom" wrapText="0"/>
      <protection hidden="0" locked="1"/>
    </xf>
    <xf borderId="8" fillId="0" fontId="0" numFmtId="168">
      <alignment horizontal="general" indent="0" justifyLastLine="0" readingOrder="0" shrinkToFit="0" textRotation="0" vertical="bottom" wrapText="0"/>
      <protection hidden="0" locked="1"/>
    </xf>
    <xf borderId="7" fillId="0" fontId="0" numFmtId="168">
      <alignment horizontal="general" indent="0" justifyLastLine="0" readingOrder="0" shrinkToFit="0" textRotation="0" vertical="bottom" wrapText="0"/>
      <protection hidden="0" locked="1"/>
    </xf>
    <xf borderId="5" fillId="8" fontId="5" numFmtId="168">
      <alignment horizontal="general" indent="0" justifyLastLine="0" readingOrder="0" shrinkToFit="0" textRotation="0" vertical="bottom" wrapText="0"/>
      <protection hidden="0" locked="1"/>
    </xf>
    <xf borderId="9" fillId="0" fontId="0" numFmtId="168">
      <alignment horizontal="general" indent="0" justifyLastLine="0" readingOrder="0" shrinkToFit="0" textRotation="0" vertical="bottom" wrapText="0"/>
      <protection hidden="0" locked="1"/>
    </xf>
    <xf borderId="18" fillId="0" fontId="0" numFmtId="168">
      <alignment horizontal="general" indent="0" justifyLastLine="0" readingOrder="0" shrinkToFit="0" textRotation="0" vertical="bottom" wrapText="0"/>
      <protection hidden="0" locked="1"/>
    </xf>
    <xf borderId="5" fillId="0" fontId="0" numFmtId="168">
      <alignment horizontal="general" indent="0" justifyLastLine="0" readingOrder="0" shrinkToFit="0" textRotation="0" vertical="bottom" wrapText="0"/>
      <protection hidden="0" locked="1"/>
    </xf>
    <xf borderId="9" fillId="0" fontId="7" numFmtId="168">
      <alignment horizontal="general" indent="0" justifyLastLine="0" readingOrder="0" shrinkToFit="0" textRotation="0" vertical="bottom" wrapText="0"/>
      <protection hidden="0" locked="1"/>
    </xf>
    <xf borderId="6" fillId="5" fontId="0" numFmtId="169">
      <alignment horizontal="general" indent="0" justifyLastLine="0" readingOrder="0" shrinkToFit="0" textRotation="0" vertical="bottom" wrapText="0"/>
      <protection hidden="0" locked="1"/>
    </xf>
    <xf borderId="6" fillId="0" fontId="0" numFmtId="2">
      <alignment horizontal="general" indent="0" justifyLastLine="0" readingOrder="0" shrinkToFit="0" textRotation="0" vertical="bottom" wrapText="0"/>
      <protection hidden="0" locked="1"/>
    </xf>
    <xf borderId="0" fillId="0" fontId="0" numFmtId="170">
      <alignment horizontal="general" indent="0" justifyLastLine="0" readingOrder="0" shrinkToFit="0" textRotation="0" vertical="bottom" wrapText="0"/>
      <protection hidden="0" locked="1"/>
    </xf>
    <xf borderId="4" fillId="0" fontId="0" numFmtId="170">
      <alignment horizontal="general" indent="0" justifyLastLine="0" readingOrder="0" shrinkToFit="0" textRotation="0" vertical="bottom" wrapText="0"/>
      <protection hidden="0" locked="1"/>
    </xf>
    <xf borderId="0" fillId="0" fontId="0" numFmtId="14">
      <alignment horizontal="general" indent="0" justifyLastLine="0" readingOrder="0" shrinkToFit="0" textRotation="0" vertical="bottom" wrapText="0"/>
      <protection hidden="0" locked="1"/>
    </xf>
    <xf borderId="6" fillId="3" fontId="0" numFmtId="170">
      <alignment horizontal="general" indent="0" justifyLastLine="0" readingOrder="0" shrinkToFit="0" textRotation="0" vertical="bottom" wrapText="0"/>
      <protection hidden="0" locked="1"/>
    </xf>
    <xf borderId="0" fillId="6" fontId="0" numFmtId="170">
      <alignment horizontal="general" indent="0" justifyLastLine="0" readingOrder="0" shrinkToFit="0" textRotation="0" vertical="bottom" wrapText="0"/>
      <protection hidden="0" locked="1"/>
    </xf>
    <xf borderId="0" fillId="7" fontId="0" numFmtId="170">
      <alignment horizontal="general" indent="0" justifyLastLine="0" readingOrder="0" shrinkToFit="0" textRotation="0" vertical="bottom" wrapText="0"/>
      <protection hidden="0" locked="1"/>
    </xf>
    <xf borderId="11" fillId="7" fontId="0" numFmtId="170">
      <alignment horizontal="general" indent="0" justifyLastLine="0" readingOrder="0" shrinkToFit="0" textRotation="0" vertical="bottom" wrapText="0"/>
      <protection hidden="0" locked="1"/>
    </xf>
    <xf borderId="11" fillId="0" fontId="0" numFmtId="170">
      <alignment horizontal="general" indent="0" justifyLastLine="0" readingOrder="0" shrinkToFit="0" textRotation="0" vertical="bottom" wrapText="0"/>
      <protection hidden="0" locked="1"/>
    </xf>
    <xf borderId="16" fillId="0" fontId="0" numFmtId="170">
      <alignment horizontal="general" indent="0" justifyLastLine="0" readingOrder="0" shrinkToFit="0" textRotation="0" vertical="bottom" wrapText="0"/>
      <protection hidden="0" locked="1"/>
    </xf>
    <xf borderId="0" fillId="9" fontId="0" numFmtId="170">
      <alignment horizontal="general" indent="0" justifyLastLine="0" readingOrder="0" shrinkToFit="0" textRotation="0" vertical="bottom" wrapText="0"/>
      <protection hidden="0" locked="1"/>
    </xf>
    <xf borderId="11" fillId="9" fontId="0" numFmtId="170">
      <alignment horizontal="general" indent="0" justifyLastLine="0" readingOrder="0" shrinkToFit="0" textRotation="0" vertical="bottom" wrapText="0"/>
      <protection hidden="0" locked="1"/>
    </xf>
    <xf borderId="2" fillId="10" fontId="0" numFmtId="0">
      <alignment horizontal="general" indent="0" justifyLastLine="0" readingOrder="0" shrinkToFit="0" textRotation="0" vertical="bottom" wrapText="0"/>
      <protection hidden="0" locked="1"/>
    </xf>
    <xf borderId="3" fillId="10" fontId="0" numFmtId="0">
      <alignment horizontal="general" indent="0" justifyLastLine="0" readingOrder="0" shrinkToFit="0" textRotation="0" vertical="bottom" wrapText="0"/>
      <protection hidden="0" locked="1"/>
    </xf>
    <xf borderId="6" fillId="10" fontId="0" numFmtId="0">
      <alignment horizontal="general" indent="0" justifyLastLine="0" readingOrder="0" shrinkToFit="0" textRotation="0" vertical="bottom" wrapText="0"/>
      <protection hidden="0" locked="1"/>
    </xf>
    <xf borderId="6" fillId="10" fontId="0" numFmtId="169">
      <alignment horizontal="general" indent="0" justifyLastLine="0" readingOrder="0" shrinkToFit="0" textRotation="0" vertical="bottom" wrapText="0"/>
      <protection hidden="0" locked="1"/>
    </xf>
    <xf borderId="0" fillId="11" fontId="0" numFmtId="170">
      <alignment horizontal="general" indent="0" justifyLastLine="0" readingOrder="0" shrinkToFit="0" textRotation="0" vertical="bottom" wrapText="0"/>
      <protection hidden="0" locked="1"/>
    </xf>
    <xf borderId="4" fillId="0" fontId="8" numFmtId="0">
      <alignment horizontal="general" indent="0" justifyLastLine="0" readingOrder="0" shrinkToFit="0" textRotation="0" vertical="bottom" wrapText="0"/>
      <protection hidden="0" locked="1"/>
    </xf>
    <xf borderId="0" fillId="3" fontId="0" numFmtId="0">
      <alignment horizontal="general" indent="0" justifyLastLine="0" readingOrder="0" shrinkToFit="0" textRotation="0" vertical="bottom" wrapText="0"/>
      <protection hidden="0" locked="1"/>
    </xf>
    <xf borderId="0" fillId="0" fontId="0" numFmtId="10">
      <alignment horizontal="general" indent="0" justifyLastLine="0" readingOrder="0" shrinkToFit="0" textRotation="0" vertical="bottom" wrapText="0"/>
      <protection hidden="0" locked="1"/>
    </xf>
    <xf borderId="0" fillId="4" fontId="0" numFmtId="0">
      <alignment horizontal="general" indent="0" justifyLastLine="0" readingOrder="0" shrinkToFit="0" textRotation="0" vertical="bottom" wrapText="0"/>
      <protection hidden="0" locked="1"/>
    </xf>
    <xf borderId="4" fillId="0" fontId="0" numFmtId="10">
      <alignment horizontal="general" indent="0" justifyLastLine="0" readingOrder="0" shrinkToFit="0" textRotation="0" vertical="bottom" wrapText="0"/>
      <protection hidden="0" locked="1"/>
    </xf>
    <xf borderId="0" fillId="3" fontId="0" numFmtId="10">
      <alignment horizontal="general" indent="0" justifyLastLine="0" readingOrder="0" shrinkToFit="0" textRotation="0" vertical="bottom" wrapText="0"/>
      <protection hidden="0" locked="1"/>
    </xf>
    <xf borderId="4" fillId="12" fontId="0" numFmtId="0">
      <alignment horizontal="general" indent="0" justifyLastLine="0" readingOrder="0" shrinkToFit="0" textRotation="0" vertical="bottom" wrapText="0"/>
      <protection hidden="0" locked="1"/>
    </xf>
    <xf borderId="0" fillId="2" fontId="0" numFmtId="0">
      <alignment horizontal="general" indent="0" justifyLastLine="0" readingOrder="0" shrinkToFit="0" textRotation="0" vertical="bottom" wrapText="0"/>
      <protection hidden="0" locked="1"/>
    </xf>
    <xf borderId="4" fillId="4" fontId="0" numFmtId="0">
      <alignment horizontal="general" indent="0" justifyLastLine="0" readingOrder="0" shrinkToFit="0" textRotation="0" vertical="bottom" wrapText="0"/>
      <protection hidden="0" locked="1"/>
    </xf>
    <xf borderId="0" fillId="0" fontId="0" numFmtId="4">
      <alignment horizontal="general" indent="0" justifyLastLine="0" readingOrder="0" shrinkToFit="0" textRotation="0" vertical="bottom" wrapText="0"/>
      <protection hidden="0" locked="1"/>
    </xf>
    <xf borderId="10" fillId="0" fontId="0" numFmtId="10">
      <alignment horizontal="general" indent="0" justifyLastLine="0" readingOrder="0" shrinkToFit="0" textRotation="0" vertical="bottom" wrapText="0"/>
      <protection hidden="0" locked="1"/>
    </xf>
    <xf borderId="0" fillId="0" fontId="9" numFmtId="0">
      <alignment horizontal="general" indent="0" justifyLastLine="0" readingOrder="0" shrinkToFit="0" textRotation="0" vertical="bottom" wrapText="0"/>
      <protection hidden="0" locked="1"/>
    </xf>
    <xf borderId="13" fillId="0" fontId="9" numFmtId="0">
      <alignment horizontal="general" indent="0" justifyLastLine="0" readingOrder="0" shrinkToFit="0" textRotation="0" vertical="bottom" wrapText="0"/>
      <protection hidden="0" locked="1"/>
    </xf>
    <xf borderId="0" fillId="0" fontId="10" numFmtId="16">
      <alignment horizontal="general" indent="0" justifyLastLine="0" readingOrder="0" shrinkToFit="0" textRotation="0" vertical="bottom" wrapText="0"/>
      <protection hidden="0" locked="1"/>
    </xf>
    <xf borderId="0" fillId="11" fontId="0" numFmtId="0">
      <alignment horizontal="general" indent="0" justifyLastLine="0" readingOrder="0" shrinkToFit="0" textRotation="0" vertical="bottom" wrapText="0"/>
      <protection hidden="0" locked="1"/>
    </xf>
    <xf borderId="0" fillId="13" fontId="0" numFmtId="0">
      <alignment horizontal="general" indent="0" justifyLastLine="0" readingOrder="0" shrinkToFit="0" textRotation="0" vertical="bottom" wrapText="0"/>
      <protection hidden="0" locked="1"/>
    </xf>
    <xf borderId="0" fillId="14" fontId="0" numFmtId="0">
      <alignment horizontal="general" indent="0" justifyLastLine="0" readingOrder="0" shrinkToFit="0" textRotation="0" vertical="bottom" wrapText="0"/>
      <protection hidden="0" locked="1"/>
    </xf>
    <xf borderId="0" fillId="15" fontId="0" numFmtId="0">
      <alignment horizontal="general" indent="0" justifyLastLine="0" readingOrder="0" shrinkToFit="0" textRotation="0" vertical="bottom" wrapText="0"/>
      <protection hidden="0" locked="1"/>
    </xf>
    <xf borderId="0" fillId="11" fontId="0" numFmtId="16">
      <alignment horizontal="general" indent="0" justifyLastLine="0" readingOrder="0" shrinkToFit="0" textRotation="0" vertical="bottom" wrapText="0"/>
      <protection hidden="0" locked="1"/>
    </xf>
    <xf borderId="0" fillId="11" fontId="0" numFmtId="14">
      <alignment horizontal="general" indent="0" justifyLastLine="0" readingOrder="0" shrinkToFit="0" textRotation="0" vertical="bottom" wrapText="0"/>
      <protection hidden="0" locked="1"/>
    </xf>
    <xf borderId="0" fillId="0" fontId="10" numFmtId="0">
      <alignment horizontal="general" indent="0" justifyLastLine="0" readingOrder="0" shrinkToFit="0" textRotation="0" vertical="bottom" wrapText="0"/>
      <protection hidden="0" locked="1"/>
    </xf>
    <xf borderId="0" fillId="0" fontId="11" numFmtId="0">
      <alignment horizontal="general" indent="0" justifyLastLine="0" readingOrder="0" shrinkToFit="0" textRotation="0" vertical="bottom" wrapText="0"/>
      <protection hidden="0" locked="1"/>
    </xf>
    <xf borderId="0" fillId="14" fontId="7" numFmtId="0">
      <alignment horizontal="general" indent="0" justifyLastLine="0" readingOrder="0" shrinkToFit="0" textRotation="0" vertical="bottom" wrapText="0"/>
      <protection hidden="0" locked="1"/>
    </xf>
    <xf borderId="0" fillId="16" fontId="0" numFmtId="0">
      <alignment horizontal="general" indent="0" justifyLastLine="0" readingOrder="0" shrinkToFit="0" textRotation="0" vertical="bottom" wrapText="0"/>
      <protection hidden="0" locked="1"/>
    </xf>
    <xf borderId="0" fillId="0" fontId="0" numFmtId="6">
      <alignment horizontal="general" indent="0" justifyLastLine="0" readingOrder="0" shrinkToFit="0" textRotation="0" vertical="bottom" wrapText="0"/>
      <protection hidden="0" locked="1"/>
    </xf>
    <xf borderId="0" fillId="0" fontId="7" numFmtId="6">
      <alignment horizontal="general" indent="0" justifyLastLine="0" readingOrder="0" shrinkToFit="0" textRotation="0" vertical="bottom" wrapText="0"/>
      <protection hidden="0" locked="1"/>
    </xf>
  </cellXfs>
  <cellStyles count="1">
    <cellStyle builtinId="0" name="Normal" xfId="0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standalone="yes" ?><Relationships xmlns="http://schemas.openxmlformats.org/package/2006/relationships"><Relationship Id="rId21" Target="styles.xml" Type="http://schemas.openxmlformats.org/officeDocument/2006/relationships/styles"></Relationship><Relationship Id="rId20" Target="theme/theme1.xml" Type="http://schemas.openxmlformats.org/officeDocument/2006/relationships/theme"></Relationship><Relationship Id="rId105" Target="sharedStrings.xml" Type="http://schemas.openxmlformats.org/officeDocument/2006/relationships/sharedStrings"></Relationship><Relationship Id="rId106" Target="worksheets/sheet1.xml" Type="http://schemas.openxmlformats.org/officeDocument/2006/relationships/worksheet"></Relationship><Relationship Id="rId107" Target="worksheets/sheet2.xml" Type="http://schemas.openxmlformats.org/officeDocument/2006/relationships/worksheet"></Relationship><Relationship Id="rId108" Target="worksheets/sheet3.xml" Type="http://schemas.openxmlformats.org/officeDocument/2006/relationships/worksheet"></Relationship><Relationship Id="rId109" Target="worksheets/sheet4.xml" Type="http://schemas.openxmlformats.org/officeDocument/2006/relationships/worksheet"></Relationship><Relationship Id="rId110" Target="worksheets/sheet5.xml" Type="http://schemas.openxmlformats.org/officeDocument/2006/relationships/worksheet"></Relationship><Relationship Id="rId111" Target="worksheets/sheet6.xml" Type="http://schemas.openxmlformats.org/officeDocument/2006/relationships/worksheet"></Relationship><Relationship Id="rId112" Target="worksheets/sheet7.xml" Type="http://schemas.openxmlformats.org/officeDocument/2006/relationships/worksheet"></Relationship><Relationship Id="rId113" Target="worksheets/sheet8.xml" Type="http://schemas.openxmlformats.org/officeDocument/2006/relationships/worksheet"></Relationship><Relationship Id="rId114" Target="worksheets/sheet9.xml" Type="http://schemas.openxmlformats.org/officeDocument/2006/relationships/worksheet"></Relationship><Relationship Id="rId115" Target="worksheets/sheet10.xml" Type="http://schemas.openxmlformats.org/officeDocument/2006/relationships/worksheet"></Relationship><Relationship Id="rId116" Target="worksheets/sheet11.xml" Type="http://schemas.openxmlformats.org/officeDocument/2006/relationships/worksheet"></Relationship><Relationship Id="rId117" Target="worksheets/sheet12.xml" Type="http://schemas.openxmlformats.org/officeDocument/2006/relationships/worksheet"></Relationship><Relationship Id="rId118" Target="worksheets/sheet13.xml" Type="http://schemas.openxmlformats.org/officeDocument/2006/relationships/worksheet"></Relationship><Relationship Id="rId119" Target="worksheets/sheet14.xml" Type="http://schemas.openxmlformats.org/officeDocument/2006/relationships/worksheet"></Relationship><Relationship Id="rId120" Target="worksheets/sheet15.xml" Type="http://schemas.openxmlformats.org/officeDocument/2006/relationships/worksheet"></Relationship><Relationship Id="rId121" Target="worksheets/sheet16.xml" Type="http://schemas.openxmlformats.org/officeDocument/2006/relationships/worksheet"></Relationship><Relationship Id="rId122" Target="worksheets/sheet17.xml" Type="http://schemas.openxmlformats.org/officeDocument/2006/relationships/worksheet"></Relationship><Relationship Id="rId123" Target="worksheets/sheet18.xml" Type="http://schemas.openxmlformats.org/officeDocument/2006/relationships/worksheet"></Relationship><Relationship Id="rId124" Target="worksheets/sheet19.xml" Type="http://schemas.openxmlformats.org/officeDocument/2006/relationships/worksheet"></Relationship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657227</xdr:colOff>
      <xdr:row>25</xdr:row>
      <xdr:rowOff>95251</xdr:rowOff>
    </xdr:from>
    <xdr:to>
      <xdr:col>8</xdr:col>
      <xdr:colOff>571500</xdr:colOff>
      <xdr:row>28</xdr:row>
      <xdr:rowOff>95250</xdr:rowOff>
    </xdr:to>
    <xdr:cxnSp macro="">
      <xdr:nvCxnSpPr>
        <xdr:cNvPr id="3" name="Straight Arrow Connector 2"/>
        <xdr:cNvCxnSpPr/>
      </xdr:nvCxnSpPr>
      <xdr:spPr>
        <a:xfrm flipH="1" flipV="1">
          <a:off x="4410077" y="4143376"/>
          <a:ext cx="2781298" cy="4857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standalone="yes" ?><Relationships xmlns="http://schemas.openxmlformats.org/package/2006/relationships"><Relationship Id="rId1" Target="../drawings/drawing1.xml" Type="http://schemas.openxmlformats.org/officeDocument/2006/relationships/drawing"></Relationship></Relationships>
</file>

<file path=xl/worksheets/sheet1.xml><?xml version="1.0" encoding="utf-8"?>
<workshee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sheetPr codeName="Sheet2"/>
  <dimension ref="A1:Q73"/>
  <sheetViews>
    <sheetView workbookViewId="0">
      <pane activePane="bottomLeft" state="frozen" topLeftCell="B2" ySplit="1.000000"/>
      <selection activeCell="J4" pane="bottomLeft" sqref="J4"/>
    </sheetView>
  </sheetViews>
  <sheetFormatPr defaultRowHeight="13.000000"/>
  <cols>
    <col customWidth="1" max="1" min="1" style="26" width="35.283333"/>
    <col customWidth="1" max="2" min="2" style="26" width="7.850000"/>
  </cols>
  <sheetData>
    <row r="1">
      <c r="A1" s="26" t="s">
        <v>69</v>
      </c>
      <c r="B1" s="26" t="s">
        <v>242</v>
      </c>
      <c r="C1" s="61" t="s">
        <v>87</v>
      </c>
      <c r="D1" s="34" t="s">
        <v>214</v>
      </c>
      <c r="E1" s="34" t="s">
        <v>215</v>
      </c>
      <c r="F1" s="34" t="s">
        <v>216</v>
      </c>
      <c r="G1" s="34" t="s">
        <v>217</v>
      </c>
      <c r="H1" s="34" t="s">
        <v>218</v>
      </c>
      <c r="I1" s="34" t="s">
        <v>219</v>
      </c>
      <c r="J1" s="34" t="s">
        <v>220</v>
      </c>
      <c r="K1" s="34" t="s">
        <v>221</v>
      </c>
      <c r="L1" s="34" t="s">
        <v>222</v>
      </c>
      <c r="M1" s="34" t="s">
        <v>223</v>
      </c>
      <c r="N1" s="34" t="s">
        <v>224</v>
      </c>
      <c r="O1" s="34" t="s">
        <v>225</v>
      </c>
      <c r="P1" s="70" t="s">
        <v>87</v>
      </c>
      <c r="Q1" s="34" t="s">
        <v>234</v>
      </c>
    </row>
    <row r="2">
      <c r="A2" s="58" t="s">
        <v>229</v>
      </c>
      <c r="B2" s="76">
        <f>C2/C5</f>
        <v>0.701023</v>
      </c>
      <c r="C2" s="41">
        <f>P2</f>
        <v>65540.000000</v>
      </c>
      <c r="D2" s="26">
        <f>2470+2470+320</f>
        <v>5260.000000</v>
      </c>
      <c r="E2" s="26">
        <f>2400+2400</f>
        <v>4800.000000</v>
      </c>
      <c r="F2" s="26">
        <f>2400+2400+80</f>
        <v>4880.000000</v>
      </c>
      <c r="G2" s="26">
        <f>2400+2400+2400</f>
        <v>7200.000000</v>
      </c>
      <c r="H2" s="26">
        <f>2400+2400</f>
        <v>4800.000000</v>
      </c>
      <c r="I2" s="26">
        <f>2400+2400</f>
        <v>4800.000000</v>
      </c>
      <c r="J2" s="26">
        <f>2600+2600</f>
        <v>5200.000000</v>
      </c>
      <c r="K2" s="26">
        <f>2600+2600</f>
        <v>5200.000000</v>
      </c>
      <c r="L2" s="26">
        <f>2600+2600+2600</f>
        <v>7800.000000</v>
      </c>
      <c r="M2" s="26">
        <f>2600+2600</f>
        <v>5200.000000</v>
      </c>
      <c r="N2" s="26">
        <f>2600+2600</f>
        <v>5200.000000</v>
      </c>
      <c r="O2" s="26">
        <f>2600+2600</f>
        <v>5200.000000</v>
      </c>
      <c r="P2" s="41">
        <f>SUM(D2:O2)</f>
        <v>65540.000000</v>
      </c>
      <c r="Q2" s="26" t="s">
        <v>325</v>
      </c>
    </row>
    <row r="3">
      <c r="A3" s="58" t="s">
        <v>230</v>
      </c>
      <c r="B3" s="76">
        <f>C3/C5</f>
        <v>0.274590</v>
      </c>
      <c r="C3" s="41">
        <f>P3</f>
        <v>25672.000000</v>
      </c>
      <c r="D3" s="26">
        <v>2960.000000</v>
      </c>
      <c r="E3" s="26">
        <v>2839.000000</v>
      </c>
      <c r="F3" s="26">
        <v>2839.000000</v>
      </c>
      <c r="G3" s="26">
        <v>2839.000000</v>
      </c>
      <c r="H3" s="26">
        <v>2839.000000</v>
      </c>
      <c r="I3" s="26">
        <v>2839.000000</v>
      </c>
      <c r="J3" s="26">
        <v>2839.000000</v>
      </c>
      <c r="K3" s="26">
        <v>2839.000000</v>
      </c>
      <c r="L3" s="26">
        <v>2839.000000</v>
      </c>
      <c r="M3" s="26"/>
      <c r="N3" s="26"/>
      <c r="O3" s="26"/>
      <c r="P3" s="41">
        <f>SUM(D3:O3)</f>
        <v>25672.000000</v>
      </c>
      <c r="Q3" s="26" t="s">
        <v>243</v>
      </c>
    </row>
    <row r="4">
      <c r="A4" s="60" t="s">
        <v>231</v>
      </c>
      <c r="B4" s="83">
        <f>C4/C5</f>
        <v>0.024387</v>
      </c>
      <c r="C4" s="73">
        <f>P4</f>
        <v>2280.000000</v>
      </c>
      <c r="D4" s="58"/>
      <c r="E4" s="58"/>
      <c r="F4" s="58"/>
      <c r="G4" s="60">
        <v>160.000000</v>
      </c>
      <c r="H4" s="60"/>
      <c r="I4" s="60"/>
      <c r="J4" s="60">
        <v>800.000000</v>
      </c>
      <c r="K4" s="60">
        <f>160+1000</f>
        <v>1160.000000</v>
      </c>
      <c r="L4" s="60"/>
      <c r="M4" s="60"/>
      <c r="N4" s="60"/>
      <c r="O4" s="60">
        <v>160.000000</v>
      </c>
      <c r="P4" s="74">
        <f>SUM(D4:O4)</f>
        <v>2280.000000</v>
      </c>
      <c r="Q4" s="58" t="s">
        <v>245</v>
      </c>
    </row>
    <row r="5">
      <c r="A5" s="26" t="s">
        <v>1</v>
      </c>
      <c r="B5" s="77"/>
      <c r="C5" s="40">
        <f>P5</f>
        <v>93492.000000</v>
      </c>
      <c r="D5" s="75">
        <f>SUM(D2:D4)</f>
        <v>8220.000000</v>
      </c>
      <c r="E5" s="75">
        <f>SUM(E2:E4)</f>
        <v>7639.000000</v>
      </c>
      <c r="F5" s="75">
        <f>SUM(F2:F4)</f>
        <v>7719.000000</v>
      </c>
      <c r="G5" s="75">
        <f>SUM(G2:G4)</f>
        <v>10199.000000</v>
      </c>
      <c r="H5" s="75">
        <f>SUM(H2:H4)</f>
        <v>7639.000000</v>
      </c>
      <c r="I5" s="75">
        <f>SUM(I2:I4)</f>
        <v>7639.000000</v>
      </c>
      <c r="J5" s="75">
        <f>SUM(J2:J4)</f>
        <v>8839.000000</v>
      </c>
      <c r="K5" s="75">
        <f>SUM(K2:K4)</f>
        <v>9199.000000</v>
      </c>
      <c r="L5" s="75">
        <f>SUM(L2:L4)</f>
        <v>10639.000000</v>
      </c>
      <c r="M5" s="75">
        <f>SUM(M2:M4)</f>
        <v>5200.000000</v>
      </c>
      <c r="N5" s="75">
        <f>SUM(N2:N4)</f>
        <v>5200.000000</v>
      </c>
      <c r="O5" s="75">
        <f>SUM(O2:O4)</f>
        <v>5360.000000</v>
      </c>
      <c r="P5" s="40">
        <f>SUM(D5:O5)</f>
        <v>93492.000000</v>
      </c>
    </row>
    <row r="6">
      <c r="B6" s="77"/>
      <c r="C6" s="41"/>
      <c r="D6" s="26"/>
      <c r="E6" s="26"/>
      <c r="F6" s="26"/>
      <c r="G6" s="31"/>
      <c r="H6" s="31"/>
      <c r="I6" s="31"/>
      <c r="J6" s="31"/>
      <c r="K6" s="31"/>
      <c r="L6" s="31"/>
      <c r="M6" s="31"/>
      <c r="N6" s="31"/>
      <c r="O6" s="31"/>
      <c r="P6" s="42"/>
    </row>
    <row r="7">
      <c r="A7" s="67" t="s">
        <v>2</v>
      </c>
      <c r="B7" s="78"/>
      <c r="C7" s="40"/>
      <c r="D7" s="75"/>
      <c r="E7" s="75"/>
      <c r="F7" s="75"/>
      <c r="G7" s="26"/>
      <c r="H7" s="26"/>
      <c r="I7" s="26"/>
      <c r="J7" s="26"/>
      <c r="K7" s="26"/>
      <c r="L7" s="26"/>
      <c r="M7" s="26"/>
      <c r="N7" s="26"/>
      <c r="O7" s="26"/>
      <c r="P7" s="41"/>
    </row>
    <row r="8">
      <c r="A8" s="63" t="s">
        <v>15</v>
      </c>
      <c r="B8" s="79"/>
      <c r="C8" s="68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8"/>
    </row>
    <row r="9">
      <c r="A9" s="58" t="s">
        <v>232</v>
      </c>
      <c r="B9" s="76">
        <f>C9/C5</f>
        <v>0.012835</v>
      </c>
      <c r="C9" s="41">
        <f>P9</f>
        <v>1200.000000</v>
      </c>
      <c r="D9" s="26">
        <v>100.000000</v>
      </c>
      <c r="E9" s="26">
        <v>100.000000</v>
      </c>
      <c r="F9" s="26">
        <v>100.000000</v>
      </c>
      <c r="G9" s="26">
        <v>100.000000</v>
      </c>
      <c r="H9" s="26">
        <v>100.000000</v>
      </c>
      <c r="I9" s="26">
        <v>100.000000</v>
      </c>
      <c r="J9" s="26">
        <v>100.000000</v>
      </c>
      <c r="K9" s="26">
        <v>100.000000</v>
      </c>
      <c r="L9" s="26">
        <v>100.000000</v>
      </c>
      <c r="M9" s="26">
        <v>100.000000</v>
      </c>
      <c r="N9" s="26">
        <v>100.000000</v>
      </c>
      <c r="O9" s="26">
        <v>100.000000</v>
      </c>
      <c r="P9" s="41">
        <f>SUM(D9:O9)</f>
        <v>1200.000000</v>
      </c>
    </row>
    <row r="10">
      <c r="A10" s="58" t="s">
        <v>233</v>
      </c>
      <c r="B10" s="76">
        <f>C10/C5</f>
        <v>0.004278</v>
      </c>
      <c r="C10" s="41">
        <f>P10</f>
        <v>400.000000</v>
      </c>
      <c r="D10" s="26">
        <v>0.000000</v>
      </c>
      <c r="E10" s="26"/>
      <c r="F10" s="26"/>
      <c r="G10" s="26"/>
      <c r="H10" s="26"/>
      <c r="I10" s="26"/>
      <c r="J10" s="26"/>
      <c r="K10" s="26"/>
      <c r="L10" s="26"/>
      <c r="M10" s="26"/>
      <c r="N10" s="26">
        <v>200.000000</v>
      </c>
      <c r="O10" s="26">
        <v>200.000000</v>
      </c>
      <c r="P10" s="41">
        <f>SUM(D10:O10)</f>
        <v>400.000000</v>
      </c>
      <c r="Q10" s="26" t="s">
        <v>268</v>
      </c>
    </row>
    <row r="11">
      <c r="A11" s="31"/>
      <c r="B11" s="80"/>
      <c r="C11" s="42">
        <f>P11</f>
        <v>0.000000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42">
        <f>SUM(D11:O11)</f>
        <v>0.000000</v>
      </c>
    </row>
    <row r="12">
      <c r="A12" s="26" t="s">
        <v>16</v>
      </c>
      <c r="B12" s="77"/>
      <c r="C12" s="41">
        <f>SUM(C9:C11)</f>
        <v>1600.000000</v>
      </c>
      <c r="D12" s="26">
        <f>SUM(D9:D11)</f>
        <v>100.000000</v>
      </c>
      <c r="E12" s="26">
        <f>SUM(E9:E11)</f>
        <v>100.000000</v>
      </c>
      <c r="F12" s="26">
        <f>SUM(F9:F11)</f>
        <v>100.000000</v>
      </c>
      <c r="G12" s="26">
        <f>SUM(G9:G11)</f>
        <v>100.000000</v>
      </c>
      <c r="H12" s="26">
        <f>SUM(H9:H11)</f>
        <v>100.000000</v>
      </c>
      <c r="I12" s="26">
        <f>SUM(I9:I11)</f>
        <v>100.000000</v>
      </c>
      <c r="J12" s="26">
        <f>SUM(J9:J11)</f>
        <v>100.000000</v>
      </c>
      <c r="K12" s="26">
        <f>SUM(K9:K11)</f>
        <v>100.000000</v>
      </c>
      <c r="L12" s="26">
        <f>SUM(L9:L11)</f>
        <v>100.000000</v>
      </c>
      <c r="M12" s="26">
        <f>SUM(M9:M11)</f>
        <v>100.000000</v>
      </c>
      <c r="N12" s="26">
        <f>SUM(N9:N11)</f>
        <v>300.000000</v>
      </c>
      <c r="O12" s="26">
        <f>SUM(O9:O11)</f>
        <v>300.000000</v>
      </c>
      <c r="P12" s="41">
        <f>SUM(D12:O12)</f>
        <v>1600.000000</v>
      </c>
    </row>
    <row r="13">
      <c r="A13" s="63" t="s">
        <v>22</v>
      </c>
      <c r="B13" s="79"/>
      <c r="C13" s="68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8"/>
    </row>
    <row r="14">
      <c r="A14" s="58" t="s">
        <v>36</v>
      </c>
      <c r="B14" s="76">
        <f>C14/C5</f>
        <v>0.154024</v>
      </c>
      <c r="C14" s="41">
        <f>P14</f>
        <v>14400.000000</v>
      </c>
      <c r="D14" s="26">
        <v>1200.000000</v>
      </c>
      <c r="E14" s="26">
        <v>1200.000000</v>
      </c>
      <c r="F14" s="26">
        <v>1200.000000</v>
      </c>
      <c r="G14" s="26">
        <v>1200.000000</v>
      </c>
      <c r="H14" s="26">
        <v>1200.000000</v>
      </c>
      <c r="I14" s="26">
        <v>1200.000000</v>
      </c>
      <c r="J14" s="26">
        <v>1200.000000</v>
      </c>
      <c r="K14" s="26">
        <v>1200.000000</v>
      </c>
      <c r="L14" s="26">
        <v>1200.000000</v>
      </c>
      <c r="M14" s="26">
        <v>1200.000000</v>
      </c>
      <c r="N14" s="26">
        <v>1200.000000</v>
      </c>
      <c r="O14" s="26">
        <v>1200.000000</v>
      </c>
      <c r="P14" s="41">
        <f>SUM(D14:O14)</f>
        <v>14400.000000</v>
      </c>
    </row>
    <row r="15">
      <c r="A15" s="26" t="s">
        <v>226</v>
      </c>
      <c r="B15" s="77">
        <f>C15/C5</f>
        <v>0.021215</v>
      </c>
      <c r="C15" s="41">
        <f>P15</f>
        <v>1983.460000</v>
      </c>
      <c r="D15" s="26">
        <v>250.000000</v>
      </c>
      <c r="E15" s="26">
        <v>263.460000</v>
      </c>
      <c r="F15" s="26">
        <v>240.000000</v>
      </c>
      <c r="G15" s="26">
        <v>200.000000</v>
      </c>
      <c r="H15" s="26">
        <v>150.000000</v>
      </c>
      <c r="I15" s="26">
        <v>110.000000</v>
      </c>
      <c r="J15" s="26">
        <v>110.000000</v>
      </c>
      <c r="K15" s="26">
        <v>110.000000</v>
      </c>
      <c r="L15" s="26">
        <v>110.000000</v>
      </c>
      <c r="M15" s="26">
        <v>110.000000</v>
      </c>
      <c r="N15" s="26">
        <v>130.000000</v>
      </c>
      <c r="O15" s="26">
        <v>200.000000</v>
      </c>
      <c r="P15" s="41">
        <f>SUM(D15:O15)</f>
        <v>1983.460000</v>
      </c>
    </row>
    <row r="16">
      <c r="A16" s="26" t="s">
        <v>18</v>
      </c>
      <c r="B16" s="76">
        <f>C16/C5</f>
        <v>0.007290</v>
      </c>
      <c r="C16" s="41">
        <f>P16</f>
        <v>681.600000</v>
      </c>
      <c r="D16" s="26">
        <v>56.800000</v>
      </c>
      <c r="E16" s="26">
        <v>56.800000</v>
      </c>
      <c r="F16" s="26">
        <v>56.800000</v>
      </c>
      <c r="G16" s="26">
        <v>56.800000</v>
      </c>
      <c r="H16" s="26">
        <v>56.800000</v>
      </c>
      <c r="I16" s="26">
        <v>56.800000</v>
      </c>
      <c r="J16" s="26">
        <v>56.800000</v>
      </c>
      <c r="K16" s="26">
        <v>56.800000</v>
      </c>
      <c r="L16" s="26">
        <v>56.800000</v>
      </c>
      <c r="M16" s="26">
        <v>56.800000</v>
      </c>
      <c r="N16" s="26">
        <v>56.800000</v>
      </c>
      <c r="O16" s="26">
        <v>56.800000</v>
      </c>
      <c r="P16" s="41">
        <f>SUM(D16:O16)</f>
        <v>681.600000</v>
      </c>
    </row>
    <row r="17">
      <c r="A17" s="26" t="s">
        <v>17</v>
      </c>
      <c r="B17" s="77">
        <f>C17/C5</f>
        <v>0.017969</v>
      </c>
      <c r="C17" s="41">
        <f>P17</f>
        <v>1680.000000</v>
      </c>
      <c r="D17" s="26">
        <v>140.000000</v>
      </c>
      <c r="E17" s="26">
        <v>140.000000</v>
      </c>
      <c r="F17" s="26">
        <v>140.000000</v>
      </c>
      <c r="G17" s="26">
        <v>140.000000</v>
      </c>
      <c r="H17" s="26">
        <v>140.000000</v>
      </c>
      <c r="I17" s="26">
        <v>140.000000</v>
      </c>
      <c r="J17" s="26">
        <v>140.000000</v>
      </c>
      <c r="K17" s="26">
        <v>140.000000</v>
      </c>
      <c r="L17" s="26">
        <v>140.000000</v>
      </c>
      <c r="M17" s="26">
        <v>140.000000</v>
      </c>
      <c r="N17" s="26">
        <v>140.000000</v>
      </c>
      <c r="O17" s="26">
        <v>140.000000</v>
      </c>
      <c r="P17" s="41">
        <f>SUM(D17:O17)</f>
        <v>1680.000000</v>
      </c>
    </row>
    <row r="18">
      <c r="A18" s="26" t="s">
        <v>33</v>
      </c>
      <c r="B18" s="76">
        <f>C18/C5</f>
        <v>0.011873</v>
      </c>
      <c r="C18" s="41">
        <f>P18</f>
        <v>1110.000000</v>
      </c>
      <c r="D18" s="26">
        <v>90.000000</v>
      </c>
      <c r="E18" s="26">
        <v>90.000000</v>
      </c>
      <c r="F18" s="26">
        <v>90.000000</v>
      </c>
      <c r="G18" s="26">
        <v>90.000000</v>
      </c>
      <c r="H18" s="26">
        <v>90.000000</v>
      </c>
      <c r="I18" s="26">
        <v>100.000000</v>
      </c>
      <c r="J18" s="26">
        <v>95.000000</v>
      </c>
      <c r="K18" s="26">
        <v>100.000000</v>
      </c>
      <c r="L18" s="26">
        <v>95.000000</v>
      </c>
      <c r="M18" s="26">
        <v>90.000000</v>
      </c>
      <c r="N18" s="26">
        <v>90.000000</v>
      </c>
      <c r="O18" s="26">
        <v>90.000000</v>
      </c>
      <c r="P18" s="41">
        <f>SUM(D18:O18)</f>
        <v>1110.000000</v>
      </c>
    </row>
    <row r="19">
      <c r="A19" s="26" t="s">
        <v>34</v>
      </c>
      <c r="B19" s="77">
        <f>C19/C5</f>
        <v>0.005776</v>
      </c>
      <c r="C19" s="41">
        <f>P19</f>
        <v>540.000000</v>
      </c>
      <c r="D19" s="26">
        <v>45.000000</v>
      </c>
      <c r="E19" s="26">
        <v>45.000000</v>
      </c>
      <c r="F19" s="26">
        <v>45.000000</v>
      </c>
      <c r="G19" s="26">
        <v>45.000000</v>
      </c>
      <c r="H19" s="26">
        <v>45.000000</v>
      </c>
      <c r="I19" s="26">
        <v>45.000000</v>
      </c>
      <c r="J19" s="26">
        <v>45.000000</v>
      </c>
      <c r="K19" s="26">
        <v>45.000000</v>
      </c>
      <c r="L19" s="26">
        <v>45.000000</v>
      </c>
      <c r="M19" s="26">
        <v>45.000000</v>
      </c>
      <c r="N19" s="26">
        <v>45.000000</v>
      </c>
      <c r="O19" s="26">
        <v>45.000000</v>
      </c>
      <c r="P19" s="41">
        <f>SUM(D19:O19)</f>
        <v>540.000000</v>
      </c>
    </row>
    <row r="20">
      <c r="A20" s="31" t="s">
        <v>29</v>
      </c>
      <c r="B20" s="83">
        <f>C20/C5</f>
        <v>0.031447</v>
      </c>
      <c r="C20" s="42">
        <f>P20</f>
        <v>2940.000000</v>
      </c>
      <c r="D20" s="31">
        <v>245.000000</v>
      </c>
      <c r="E20" s="31">
        <v>245.000000</v>
      </c>
      <c r="F20" s="31">
        <v>245.000000</v>
      </c>
      <c r="G20" s="31">
        <v>245.000000</v>
      </c>
      <c r="H20" s="31">
        <v>245.000000</v>
      </c>
      <c r="I20" s="31">
        <v>245.000000</v>
      </c>
      <c r="J20" s="31">
        <v>245.000000</v>
      </c>
      <c r="K20" s="31">
        <v>245.000000</v>
      </c>
      <c r="L20" s="31">
        <v>245.000000</v>
      </c>
      <c r="M20" s="31">
        <v>245.000000</v>
      </c>
      <c r="N20" s="31">
        <v>245.000000</v>
      </c>
      <c r="O20" s="31">
        <v>245.000000</v>
      </c>
      <c r="P20" s="42">
        <f>SUM(D20:O20)</f>
        <v>2940.000000</v>
      </c>
    </row>
    <row r="21">
      <c r="A21" s="26" t="s">
        <v>3</v>
      </c>
      <c r="B21" s="77">
        <f>C21/C5</f>
        <v>0.065074</v>
      </c>
      <c r="C21" s="41">
        <f>SUM(D21:F21)</f>
        <v>6083.860000</v>
      </c>
      <c r="D21" s="26">
        <f>SUM(D14:D20)</f>
        <v>2026.800000</v>
      </c>
      <c r="E21" s="26">
        <f>SUM(E14:E20)</f>
        <v>2040.260000</v>
      </c>
      <c r="F21" s="26">
        <f>SUM(F14:F20)</f>
        <v>2016.800000</v>
      </c>
      <c r="G21" s="26">
        <f>SUM(G14:G20)</f>
        <v>1976.800000</v>
      </c>
      <c r="H21" s="26">
        <f>SUM(H14:H20)</f>
        <v>1926.800000</v>
      </c>
      <c r="I21" s="26">
        <f>SUM(I14:I20)</f>
        <v>1896.800000</v>
      </c>
      <c r="J21" s="26">
        <f>SUM(J14:J20)</f>
        <v>1891.800000</v>
      </c>
      <c r="K21" s="26">
        <f>SUM(K14:K20)</f>
        <v>1896.800000</v>
      </c>
      <c r="L21" s="26">
        <f>SUM(L14:L20)</f>
        <v>1891.800000</v>
      </c>
      <c r="M21" s="26">
        <f>SUM(M14:M20)</f>
        <v>1886.800000</v>
      </c>
      <c r="N21" s="26">
        <f>SUM(N14:N20)</f>
        <v>1906.800000</v>
      </c>
      <c r="O21" s="26">
        <f>SUM(O14:O20)</f>
        <v>1976.800000</v>
      </c>
      <c r="P21" s="41">
        <f>SUM(P14:P20)</f>
        <v>23335.060000</v>
      </c>
    </row>
    <row r="22">
      <c r="A22" s="63" t="s">
        <v>4</v>
      </c>
      <c r="B22" s="79"/>
      <c r="C22" s="68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8"/>
    </row>
    <row r="23">
      <c r="A23" s="26" t="s">
        <v>5</v>
      </c>
      <c r="B23" s="77">
        <f>C23/C5</f>
        <v>0.064177</v>
      </c>
      <c r="C23" s="41">
        <f>P23</f>
        <v>6000.000000</v>
      </c>
      <c r="D23" s="26">
        <v>500.000000</v>
      </c>
      <c r="E23" s="26">
        <v>500.000000</v>
      </c>
      <c r="F23" s="26">
        <v>500.000000</v>
      </c>
      <c r="G23" s="26">
        <v>500.000000</v>
      </c>
      <c r="H23" s="26">
        <v>500.000000</v>
      </c>
      <c r="I23" s="26">
        <v>500.000000</v>
      </c>
      <c r="J23" s="26">
        <v>500.000000</v>
      </c>
      <c r="K23" s="26">
        <v>500.000000</v>
      </c>
      <c r="L23" s="26">
        <v>500.000000</v>
      </c>
      <c r="M23" s="26">
        <v>500.000000</v>
      </c>
      <c r="N23" s="26">
        <v>500.000000</v>
      </c>
      <c r="O23" s="26">
        <v>500.000000</v>
      </c>
      <c r="P23" s="41">
        <f>SUM(D23:O23)</f>
        <v>6000.000000</v>
      </c>
    </row>
    <row r="24">
      <c r="A24" s="26" t="s">
        <v>6</v>
      </c>
      <c r="B24" s="77">
        <f>C24/C5</f>
        <v>0.038506</v>
      </c>
      <c r="C24" s="41">
        <f>P24</f>
        <v>3600.000000</v>
      </c>
      <c r="D24" s="26">
        <v>300.000000</v>
      </c>
      <c r="E24" s="26">
        <v>300.000000</v>
      </c>
      <c r="F24" s="26">
        <v>300.000000</v>
      </c>
      <c r="G24" s="26">
        <v>300.000000</v>
      </c>
      <c r="H24" s="26">
        <v>300.000000</v>
      </c>
      <c r="I24" s="26">
        <v>300.000000</v>
      </c>
      <c r="J24" s="26">
        <v>300.000000</v>
      </c>
      <c r="K24" s="26">
        <v>300.000000</v>
      </c>
      <c r="L24" s="26">
        <v>300.000000</v>
      </c>
      <c r="M24" s="26">
        <v>300.000000</v>
      </c>
      <c r="N24" s="26">
        <v>300.000000</v>
      </c>
      <c r="O24" s="26">
        <v>300.000000</v>
      </c>
      <c r="P24" s="41">
        <f>SUM(D24:O24)</f>
        <v>3600.000000</v>
      </c>
    </row>
    <row r="25">
      <c r="A25" s="26" t="s">
        <v>277</v>
      </c>
      <c r="B25" s="77">
        <f>C25/C5</f>
        <v>0.000642</v>
      </c>
      <c r="C25" s="41">
        <f>P25</f>
        <v>60.000000</v>
      </c>
      <c r="D25" s="26">
        <v>15.000000</v>
      </c>
      <c r="E25" s="26">
        <v>0.000000</v>
      </c>
      <c r="F25" s="26">
        <v>0.000000</v>
      </c>
      <c r="G25" s="26">
        <v>15.000000</v>
      </c>
      <c r="H25" s="26">
        <v>0.000000</v>
      </c>
      <c r="I25" s="26">
        <v>0.000000</v>
      </c>
      <c r="J25" s="26">
        <v>15.000000</v>
      </c>
      <c r="K25" s="26">
        <v>0.000000</v>
      </c>
      <c r="L25" s="26">
        <v>0.000000</v>
      </c>
      <c r="M25" s="26">
        <v>15.000000</v>
      </c>
      <c r="N25" s="26">
        <v>0.000000</v>
      </c>
      <c r="O25" s="26">
        <v>0.000000</v>
      </c>
      <c r="P25" s="41">
        <f>SUM(D25:O25)</f>
        <v>60.000000</v>
      </c>
    </row>
    <row r="26">
      <c r="A26" s="26" t="s">
        <v>43</v>
      </c>
      <c r="B26" s="77">
        <f>C26/C5</f>
        <v>0.004621</v>
      </c>
      <c r="C26" s="41">
        <f>P26</f>
        <v>432.000000</v>
      </c>
      <c r="D26" s="26">
        <v>32.000000</v>
      </c>
      <c r="E26" s="26">
        <v>60.000000</v>
      </c>
      <c r="F26" s="26">
        <v>32.000000</v>
      </c>
      <c r="G26" s="26">
        <v>32.000000</v>
      </c>
      <c r="H26" s="26">
        <v>60.000000</v>
      </c>
      <c r="I26" s="26">
        <v>32.000000</v>
      </c>
      <c r="J26" s="26">
        <v>32.000000</v>
      </c>
      <c r="K26" s="26">
        <v>60.000000</v>
      </c>
      <c r="L26" s="26">
        <v>0.000000</v>
      </c>
      <c r="M26" s="26">
        <v>32.000000</v>
      </c>
      <c r="N26" s="26">
        <v>60.000000</v>
      </c>
      <c r="O26" s="26">
        <v>0.000000</v>
      </c>
      <c r="P26" s="41">
        <f>SUM(D26:O26)</f>
        <v>432.000000</v>
      </c>
      <c r="Q26" s="26" t="s">
        <v>269</v>
      </c>
    </row>
    <row r="27">
      <c r="A27" s="26" t="s">
        <v>19</v>
      </c>
      <c r="B27" s="77">
        <f>C27/C5</f>
        <v>0.064177</v>
      </c>
      <c r="C27" s="41">
        <f>P27</f>
        <v>6000.000000</v>
      </c>
      <c r="D27" s="26">
        <v>500.000000</v>
      </c>
      <c r="E27" s="26">
        <v>500.000000</v>
      </c>
      <c r="F27" s="26">
        <v>500.000000</v>
      </c>
      <c r="G27" s="26">
        <v>500.000000</v>
      </c>
      <c r="H27" s="26">
        <v>500.000000</v>
      </c>
      <c r="I27" s="26">
        <v>500.000000</v>
      </c>
      <c r="J27" s="26">
        <v>500.000000</v>
      </c>
      <c r="K27" s="26">
        <v>500.000000</v>
      </c>
      <c r="L27" s="26">
        <v>500.000000</v>
      </c>
      <c r="M27" s="26">
        <v>500.000000</v>
      </c>
      <c r="N27" s="26">
        <v>500.000000</v>
      </c>
      <c r="O27" s="26">
        <v>500.000000</v>
      </c>
      <c r="P27" s="41">
        <f>SUM(D27:O27)</f>
        <v>6000.000000</v>
      </c>
    </row>
    <row r="28">
      <c r="A28" s="26" t="s">
        <v>270</v>
      </c>
      <c r="B28" s="77">
        <f>C28/C5</f>
        <v>0.005615</v>
      </c>
      <c r="C28" s="41">
        <f>P28</f>
        <v>525.000000</v>
      </c>
      <c r="D28" s="26">
        <v>15.000000</v>
      </c>
      <c r="E28" s="26">
        <v>510.000000</v>
      </c>
      <c r="F28" s="26">
        <v>0.000000</v>
      </c>
      <c r="G28" s="26">
        <v>0.000000</v>
      </c>
      <c r="H28" s="26">
        <v>0.000000</v>
      </c>
      <c r="I28" s="26">
        <v>0.000000</v>
      </c>
      <c r="J28" s="26">
        <v>0.000000</v>
      </c>
      <c r="K28" s="26">
        <v>0.000000</v>
      </c>
      <c r="L28" s="26">
        <v>0.000000</v>
      </c>
      <c r="M28" s="26">
        <v>0.000000</v>
      </c>
      <c r="N28" s="26">
        <v>0.000000</v>
      </c>
      <c r="O28" s="26">
        <v>0.000000</v>
      </c>
      <c r="P28" s="41">
        <f>SUM(D28:O28)</f>
        <v>525.000000</v>
      </c>
    </row>
    <row r="29">
      <c r="A29" s="58" t="s">
        <v>246</v>
      </c>
      <c r="B29" s="77">
        <f>C29/C5</f>
        <v>0.001337</v>
      </c>
      <c r="C29" s="41">
        <f>P29</f>
        <v>125.000000</v>
      </c>
      <c r="D29" s="26">
        <v>125.000000</v>
      </c>
      <c r="E29" s="26">
        <v>0.000000</v>
      </c>
      <c r="F29" s="26">
        <v>0.000000</v>
      </c>
      <c r="G29" s="26">
        <v>0.000000</v>
      </c>
      <c r="H29" s="26">
        <v>0.000000</v>
      </c>
      <c r="I29" s="26">
        <v>0.000000</v>
      </c>
      <c r="J29" s="26">
        <v>0.000000</v>
      </c>
      <c r="K29" s="26">
        <v>0.000000</v>
      </c>
      <c r="L29" s="26">
        <v>0.000000</v>
      </c>
      <c r="M29" s="26">
        <v>0.000000</v>
      </c>
      <c r="N29" s="26">
        <v>0.000000</v>
      </c>
      <c r="O29" s="26">
        <v>0.000000</v>
      </c>
      <c r="P29" s="41">
        <f>SUM(D29:O29)</f>
        <v>125.000000</v>
      </c>
    </row>
    <row r="30">
      <c r="A30" s="26" t="s">
        <v>38</v>
      </c>
      <c r="B30" s="77">
        <f>C30/C5</f>
        <v>0.004877</v>
      </c>
      <c r="C30" s="41">
        <f>P30</f>
        <v>456.000000</v>
      </c>
      <c r="D30" s="26">
        <v>38.000000</v>
      </c>
      <c r="E30" s="26">
        <v>38.000000</v>
      </c>
      <c r="F30" s="26">
        <v>38.000000</v>
      </c>
      <c r="G30" s="26">
        <v>38.000000</v>
      </c>
      <c r="H30" s="26">
        <v>38.000000</v>
      </c>
      <c r="I30" s="26">
        <v>38.000000</v>
      </c>
      <c r="J30" s="26">
        <v>38.000000</v>
      </c>
      <c r="K30" s="26">
        <v>38.000000</v>
      </c>
      <c r="L30" s="26">
        <v>38.000000</v>
      </c>
      <c r="M30" s="26">
        <v>38.000000</v>
      </c>
      <c r="N30" s="26">
        <v>38.000000</v>
      </c>
      <c r="O30" s="26">
        <v>38.000000</v>
      </c>
      <c r="P30" s="41">
        <f>SUM(D30:O30)</f>
        <v>456.000000</v>
      </c>
    </row>
    <row r="31">
      <c r="A31" s="26" t="s">
        <v>247</v>
      </c>
      <c r="B31" s="77">
        <f>C31/C5</f>
        <v>0.012728</v>
      </c>
      <c r="C31" s="41">
        <f>P31</f>
        <v>1190.000000</v>
      </c>
      <c r="D31" s="26">
        <v>80.000000</v>
      </c>
      <c r="E31" s="26">
        <v>80.000000</v>
      </c>
      <c r="F31" s="26">
        <v>80.000000</v>
      </c>
      <c r="G31" s="26">
        <v>80.000000</v>
      </c>
      <c r="H31" s="26">
        <v>80.000000</v>
      </c>
      <c r="I31" s="26">
        <v>110.000000</v>
      </c>
      <c r="J31" s="26"/>
      <c r="K31" s="26"/>
      <c r="L31" s="26">
        <v>170.000000</v>
      </c>
      <c r="M31" s="26">
        <v>170.000000</v>
      </c>
      <c r="N31" s="26">
        <v>170.000000</v>
      </c>
      <c r="O31" s="26">
        <v>170.000000</v>
      </c>
      <c r="P31" s="41">
        <f>SUM(D31:O31)</f>
        <v>1190.000000</v>
      </c>
      <c r="Q31" s="26" t="s">
        <v>244</v>
      </c>
    </row>
    <row r="32">
      <c r="A32" s="26" t="s">
        <v>227</v>
      </c>
      <c r="B32" s="77">
        <f>C32/C5</f>
        <v>0.006471</v>
      </c>
      <c r="C32" s="41">
        <f>P32</f>
        <v>605.000000</v>
      </c>
      <c r="D32" s="26">
        <v>80.000000</v>
      </c>
      <c r="E32" s="26">
        <v>0.000000</v>
      </c>
      <c r="F32" s="26">
        <v>120.000000</v>
      </c>
      <c r="G32" s="26">
        <v>45.000000</v>
      </c>
      <c r="H32" s="26">
        <v>15.000000</v>
      </c>
      <c r="I32" s="26">
        <v>25.000000</v>
      </c>
      <c r="J32" s="26">
        <v>30.000000</v>
      </c>
      <c r="K32" s="26">
        <v>50.000000</v>
      </c>
      <c r="L32" s="26">
        <v>100.000000</v>
      </c>
      <c r="M32" s="26">
        <v>15.000000</v>
      </c>
      <c r="N32" s="26">
        <v>125.000000</v>
      </c>
      <c r="O32" s="26"/>
      <c r="P32" s="41">
        <f>SUM(D32:O32)</f>
        <v>605.000000</v>
      </c>
    </row>
    <row r="33">
      <c r="A33" s="58" t="s">
        <v>235</v>
      </c>
      <c r="B33" s="77">
        <f>C33/C5</f>
        <v>0.009626</v>
      </c>
      <c r="C33" s="41">
        <f>P33</f>
        <v>900.000000</v>
      </c>
      <c r="D33" s="26">
        <v>25.000000</v>
      </c>
      <c r="E33" s="26">
        <v>25.000000</v>
      </c>
      <c r="F33" s="26">
        <v>25.000000</v>
      </c>
      <c r="G33" s="26">
        <v>25.000000</v>
      </c>
      <c r="H33" s="26">
        <v>25.000000</v>
      </c>
      <c r="I33" s="26">
        <v>25.000000</v>
      </c>
      <c r="J33" s="26">
        <v>25.000000</v>
      </c>
      <c r="K33" s="26">
        <v>25.000000</v>
      </c>
      <c r="L33" s="26">
        <v>25.000000</v>
      </c>
      <c r="M33" s="26">
        <v>325.000000</v>
      </c>
      <c r="N33" s="26">
        <v>325.000000</v>
      </c>
      <c r="O33" s="26">
        <v>25.000000</v>
      </c>
      <c r="P33" s="41">
        <f>SUM(D33:O33)</f>
        <v>900.000000</v>
      </c>
    </row>
    <row r="34">
      <c r="A34" s="58" t="s">
        <v>40</v>
      </c>
      <c r="B34" s="77">
        <f>C34/C5</f>
        <v>0.094831</v>
      </c>
      <c r="C34" s="41">
        <f>P34</f>
        <v>8865.950000</v>
      </c>
      <c r="D34" s="26">
        <f>461.75+831.15</f>
        <v>1292.900000</v>
      </c>
      <c r="E34" s="26">
        <v>1755.000000</v>
      </c>
      <c r="F34" s="26">
        <v>1847.000000</v>
      </c>
      <c r="G34" s="26">
        <f>923.5+646.45</f>
        <v>1569.950000</v>
      </c>
      <c r="H34" s="26">
        <f>923.5+923.5</f>
        <v>1847.000000</v>
      </c>
      <c r="I34" s="26">
        <v>554.100000</v>
      </c>
      <c r="J34" s="26">
        <v>0.000000</v>
      </c>
      <c r="K34" s="26">
        <v>0.000000</v>
      </c>
      <c r="L34" s="26">
        <v>0.000000</v>
      </c>
      <c r="M34" s="26">
        <v>0.000000</v>
      </c>
      <c r="N34" s="26">
        <v>0.000000</v>
      </c>
      <c r="O34" s="26">
        <v>0.000000</v>
      </c>
      <c r="P34" s="41">
        <f>SUM(D34:O34)</f>
        <v>8865.950000</v>
      </c>
    </row>
    <row r="35">
      <c r="A35" s="58" t="s">
        <v>228</v>
      </c>
      <c r="B35" s="77">
        <f>C35/C5</f>
        <v>0.008343</v>
      </c>
      <c r="C35" s="41">
        <f>P35</f>
        <v>780.000000</v>
      </c>
      <c r="D35" s="26">
        <v>65.000000</v>
      </c>
      <c r="E35" s="26">
        <v>65.000000</v>
      </c>
      <c r="F35" s="26">
        <v>65.000000</v>
      </c>
      <c r="G35" s="26">
        <v>65.000000</v>
      </c>
      <c r="H35" s="26">
        <v>65.000000</v>
      </c>
      <c r="I35" s="26">
        <v>65.000000</v>
      </c>
      <c r="J35" s="26">
        <v>65.000000</v>
      </c>
      <c r="K35" s="26">
        <v>65.000000</v>
      </c>
      <c r="L35" s="26">
        <v>65.000000</v>
      </c>
      <c r="M35" s="26">
        <v>65.000000</v>
      </c>
      <c r="N35" s="26">
        <v>65.000000</v>
      </c>
      <c r="O35" s="26">
        <v>65.000000</v>
      </c>
      <c r="P35" s="41">
        <f>SUM(D35:O35)</f>
        <v>780.000000</v>
      </c>
    </row>
    <row r="36">
      <c r="A36" s="58"/>
      <c r="B36" s="77">
        <f>C36/C5</f>
        <v>0.000000</v>
      </c>
      <c r="C36" s="41">
        <f>P36</f>
        <v>0.000000</v>
      </c>
      <c r="D36" s="26">
        <v>0.000000</v>
      </c>
      <c r="E36" s="26">
        <v>0.000000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1">
        <f>SUM(D36:O36)</f>
        <v>0.000000</v>
      </c>
    </row>
    <row r="37">
      <c r="A37" s="58" t="s">
        <v>50</v>
      </c>
      <c r="B37" s="77">
        <f>C37/C5</f>
        <v>0.003209</v>
      </c>
      <c r="C37" s="41">
        <f>P37</f>
        <v>300.000000</v>
      </c>
      <c r="D37" s="26"/>
      <c r="E37" s="26">
        <v>0.000000</v>
      </c>
      <c r="F37" s="26"/>
      <c r="G37" s="26">
        <v>200.000000</v>
      </c>
      <c r="H37" s="26">
        <v>100.000000</v>
      </c>
      <c r="I37" s="26"/>
      <c r="J37" s="26"/>
      <c r="K37" s="26"/>
      <c r="L37" s="26"/>
      <c r="M37" s="26"/>
      <c r="N37" s="26"/>
      <c r="O37" s="26"/>
      <c r="P37" s="41">
        <f>SUM(D37:O37)</f>
        <v>300.000000</v>
      </c>
      <c r="Q37" s="26" t="s">
        <v>271</v>
      </c>
    </row>
    <row r="38">
      <c r="A38" s="58" t="s">
        <v>68</v>
      </c>
      <c r="B38" s="77">
        <f>C38/C5</f>
        <v>0.004278</v>
      </c>
      <c r="C38" s="41">
        <f>P38</f>
        <v>400.000000</v>
      </c>
      <c r="D38" s="26">
        <v>25.000000</v>
      </c>
      <c r="E38" s="26">
        <v>25.000000</v>
      </c>
      <c r="F38" s="26">
        <v>75.000000</v>
      </c>
      <c r="G38" s="26">
        <v>25.000000</v>
      </c>
      <c r="H38" s="26">
        <v>25.000000</v>
      </c>
      <c r="I38" s="26">
        <v>25.000000</v>
      </c>
      <c r="J38" s="26">
        <v>25.000000</v>
      </c>
      <c r="K38" s="26">
        <v>25.000000</v>
      </c>
      <c r="L38" s="26">
        <v>75.000000</v>
      </c>
      <c r="M38" s="26">
        <v>25.000000</v>
      </c>
      <c r="N38" s="26">
        <v>25.000000</v>
      </c>
      <c r="O38" s="26">
        <v>25.000000</v>
      </c>
      <c r="P38" s="41">
        <f>SUM(D38:O38)</f>
        <v>400.000000</v>
      </c>
      <c r="Q38" s="58" t="s">
        <v>241</v>
      </c>
    </row>
    <row r="39">
      <c r="A39" s="58" t="s">
        <v>238</v>
      </c>
      <c r="B39" s="77">
        <f>C39/C5</f>
        <v>0.006418</v>
      </c>
      <c r="C39" s="41">
        <f>P39</f>
        <v>600.000000</v>
      </c>
      <c r="D39" s="26">
        <v>50.000000</v>
      </c>
      <c r="E39" s="26">
        <v>50.000000</v>
      </c>
      <c r="F39" s="26">
        <v>50.000000</v>
      </c>
      <c r="G39" s="26">
        <v>50.000000</v>
      </c>
      <c r="H39" s="26">
        <v>50.000000</v>
      </c>
      <c r="I39" s="26">
        <v>50.000000</v>
      </c>
      <c r="J39" s="26">
        <v>50.000000</v>
      </c>
      <c r="K39" s="26">
        <v>50.000000</v>
      </c>
      <c r="L39" s="26">
        <v>50.000000</v>
      </c>
      <c r="M39" s="26">
        <v>50.000000</v>
      </c>
      <c r="N39" s="26">
        <v>50.000000</v>
      </c>
      <c r="O39" s="26">
        <v>50.000000</v>
      </c>
      <c r="P39" s="41">
        <f>SUM(D39:O39)</f>
        <v>600.000000</v>
      </c>
    </row>
    <row r="40">
      <c r="A40" s="58" t="s">
        <v>236</v>
      </c>
      <c r="B40" s="77">
        <f>C40/C5</f>
        <v>0.000963</v>
      </c>
      <c r="C40" s="41">
        <f>P40</f>
        <v>90.000000</v>
      </c>
      <c r="D40" s="26"/>
      <c r="E40" s="26">
        <v>0.000000</v>
      </c>
      <c r="F40" s="26">
        <v>30.000000</v>
      </c>
      <c r="G40" s="26"/>
      <c r="H40" s="26"/>
      <c r="I40" s="26">
        <v>60.000000</v>
      </c>
      <c r="J40" s="26"/>
      <c r="K40" s="26"/>
      <c r="L40" s="26"/>
      <c r="M40" s="26"/>
      <c r="N40" s="26"/>
      <c r="O40" s="26"/>
      <c r="P40" s="41">
        <f>SUM(D40:O40)</f>
        <v>90.000000</v>
      </c>
      <c r="Q40" s="58" t="s">
        <v>237</v>
      </c>
    </row>
    <row r="41">
      <c r="A41" s="58"/>
      <c r="B41" s="77">
        <f>C41/C5</f>
        <v>0.000000</v>
      </c>
      <c r="C41" s="41">
        <f>P41</f>
        <v>0.000000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41">
        <f>SUM(D41:O41)</f>
        <v>0.000000</v>
      </c>
      <c r="Q41" s="58"/>
    </row>
    <row r="42">
      <c r="A42" s="58" t="s">
        <v>240</v>
      </c>
      <c r="B42" s="77">
        <f>C42/C5</f>
        <v>0.003209</v>
      </c>
      <c r="C42" s="41">
        <f>P42</f>
        <v>300.000000</v>
      </c>
      <c r="D42" s="26"/>
      <c r="E42" s="26">
        <v>0.000000</v>
      </c>
      <c r="F42" s="26">
        <v>150.000000</v>
      </c>
      <c r="G42" s="26">
        <v>50.000000</v>
      </c>
      <c r="H42" s="26">
        <v>50.000000</v>
      </c>
      <c r="I42" s="26"/>
      <c r="J42" s="26">
        <v>25.000000</v>
      </c>
      <c r="K42" s="26"/>
      <c r="L42" s="26">
        <v>25.000000</v>
      </c>
      <c r="M42" s="26"/>
      <c r="N42" s="26"/>
      <c r="O42" s="26"/>
      <c r="P42" s="41">
        <f>SUM(D42:O42)</f>
        <v>300.000000</v>
      </c>
      <c r="Q42" s="58" t="s">
        <v>272</v>
      </c>
    </row>
    <row r="43">
      <c r="A43" s="58" t="s">
        <v>341</v>
      </c>
      <c r="B43" s="77">
        <f>C43/C5</f>
        <v>0.003209</v>
      </c>
      <c r="C43" s="41">
        <f>P43</f>
        <v>300.000000</v>
      </c>
      <c r="D43" s="26"/>
      <c r="E43" s="26"/>
      <c r="F43" s="26"/>
      <c r="G43" s="26"/>
      <c r="H43" s="26"/>
      <c r="I43" s="26"/>
      <c r="J43" s="26">
        <v>300.000000</v>
      </c>
      <c r="K43" s="26"/>
      <c r="L43" s="26"/>
      <c r="M43" s="26"/>
      <c r="N43" s="26"/>
      <c r="O43" s="26"/>
      <c r="P43" s="41">
        <f>SUM(D43:O43)</f>
        <v>300.000000</v>
      </c>
      <c r="Q43" s="58"/>
    </row>
    <row r="44">
      <c r="A44" s="58" t="s">
        <v>334</v>
      </c>
      <c r="B44" s="77">
        <f>C44/C5</f>
        <v>0.004278</v>
      </c>
      <c r="C44" s="41">
        <f>P44</f>
        <v>400.000000</v>
      </c>
      <c r="D44" s="26"/>
      <c r="E44" s="26"/>
      <c r="F44" s="26"/>
      <c r="G44" s="26"/>
      <c r="H44" s="26">
        <v>100.000000</v>
      </c>
      <c r="I44" s="26">
        <v>200.000000</v>
      </c>
      <c r="J44" s="26">
        <v>100.000000</v>
      </c>
      <c r="K44" s="26"/>
      <c r="L44" s="26"/>
      <c r="M44" s="26"/>
      <c r="N44" s="26"/>
      <c r="O44" s="26"/>
      <c r="P44" s="41">
        <f>SUM(D44:O44)</f>
        <v>400.000000</v>
      </c>
      <c r="Q44" s="58"/>
    </row>
    <row r="45">
      <c r="A45" s="58" t="s">
        <v>44</v>
      </c>
      <c r="B45" s="77">
        <f>C45/C5</f>
        <v>0.019253</v>
      </c>
      <c r="C45" s="41">
        <f>P45</f>
        <v>1800.000000</v>
      </c>
      <c r="D45" s="26">
        <v>0.000000</v>
      </c>
      <c r="E45" s="26">
        <v>0.000000</v>
      </c>
      <c r="F45" s="26">
        <v>0.000000</v>
      </c>
      <c r="G45" s="26">
        <v>1800.000000</v>
      </c>
      <c r="H45" s="26"/>
      <c r="I45" s="26"/>
      <c r="J45" s="26"/>
      <c r="K45" s="26"/>
      <c r="L45" s="26"/>
      <c r="M45" s="26"/>
      <c r="N45" s="26"/>
      <c r="O45" s="26"/>
      <c r="P45" s="41">
        <f>SUM(D45:O45)</f>
        <v>1800.000000</v>
      </c>
    </row>
    <row r="46">
      <c r="A46" s="58" t="s">
        <v>340</v>
      </c>
      <c r="B46" s="77">
        <f>C46/C5</f>
        <v>0.003209</v>
      </c>
      <c r="C46" s="41">
        <f>P46</f>
        <v>300.000000</v>
      </c>
      <c r="D46" s="26"/>
      <c r="E46" s="26">
        <v>300.000000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41">
        <f>SUM(D46:O46)</f>
        <v>300.000000</v>
      </c>
    </row>
    <row r="47">
      <c r="A47" s="58" t="s">
        <v>239</v>
      </c>
      <c r="B47" s="77">
        <f>C47/C5</f>
        <v>0.000000</v>
      </c>
      <c r="C47" s="41">
        <f>P47</f>
        <v>0.000000</v>
      </c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41">
        <f>SUM(D47:O47)</f>
        <v>0.000000</v>
      </c>
    </row>
    <row r="48">
      <c r="A48" s="26" t="s">
        <v>41</v>
      </c>
      <c r="B48" s="77">
        <f>C48/C5</f>
        <v>0.000759</v>
      </c>
      <c r="C48" s="41">
        <f>P48</f>
        <v>71.000000</v>
      </c>
      <c r="D48" s="26">
        <v>5.000000</v>
      </c>
      <c r="E48" s="26">
        <v>6.000000</v>
      </c>
      <c r="F48" s="26">
        <v>6.000000</v>
      </c>
      <c r="G48" s="26">
        <v>6.000000</v>
      </c>
      <c r="H48" s="26">
        <v>6.000000</v>
      </c>
      <c r="I48" s="26">
        <v>6.000000</v>
      </c>
      <c r="J48" s="26">
        <v>6.000000</v>
      </c>
      <c r="K48" s="26">
        <v>6.000000</v>
      </c>
      <c r="L48" s="26">
        <v>6.000000</v>
      </c>
      <c r="M48" s="26">
        <v>6.000000</v>
      </c>
      <c r="N48" s="26">
        <v>6.000000</v>
      </c>
      <c r="O48" s="26">
        <v>6.000000</v>
      </c>
      <c r="P48" s="41">
        <f>SUM(D48:O48)</f>
        <v>71.000000</v>
      </c>
    </row>
    <row r="49">
      <c r="A49" s="58"/>
      <c r="B49" s="77">
        <f>C49/C5</f>
        <v>0.000000</v>
      </c>
      <c r="C49" s="41">
        <f>P49</f>
        <v>0.000000</v>
      </c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41">
        <f>SUM(D49:O49)</f>
        <v>0.000000</v>
      </c>
    </row>
    <row r="50">
      <c r="A50" s="58" t="s">
        <v>248</v>
      </c>
      <c r="B50" s="77">
        <f>C50/C5</f>
        <v>0.000000</v>
      </c>
      <c r="C50" s="41">
        <f>P50</f>
        <v>0.000000</v>
      </c>
      <c r="D50" s="26"/>
      <c r="E50" s="26">
        <v>0.000000</v>
      </c>
      <c r="F50" s="26">
        <v>0.000000</v>
      </c>
      <c r="G50" s="26"/>
      <c r="H50" s="26"/>
      <c r="I50" s="26"/>
      <c r="J50" s="26"/>
      <c r="K50" s="26"/>
      <c r="L50" s="26"/>
      <c r="M50" s="26"/>
      <c r="N50" s="26"/>
      <c r="O50" s="26"/>
      <c r="P50" s="41">
        <f>SUM(D50:O50)</f>
        <v>0.000000</v>
      </c>
    </row>
    <row r="51">
      <c r="A51" s="31" t="s">
        <v>20</v>
      </c>
      <c r="B51" s="80">
        <f>C51/C5</f>
        <v>0.006418</v>
      </c>
      <c r="C51" s="42">
        <f>P51</f>
        <v>600.000000</v>
      </c>
      <c r="D51" s="31">
        <v>50.000000</v>
      </c>
      <c r="E51" s="31">
        <v>50.000000</v>
      </c>
      <c r="F51" s="31">
        <v>50.000000</v>
      </c>
      <c r="G51" s="31">
        <v>50.000000</v>
      </c>
      <c r="H51" s="31">
        <v>50.000000</v>
      </c>
      <c r="I51" s="31">
        <v>50.000000</v>
      </c>
      <c r="J51" s="31">
        <v>50.000000</v>
      </c>
      <c r="K51" s="31">
        <v>50.000000</v>
      </c>
      <c r="L51" s="31">
        <v>50.000000</v>
      </c>
      <c r="M51" s="31">
        <v>50.000000</v>
      </c>
      <c r="N51" s="31">
        <v>50.000000</v>
      </c>
      <c r="O51" s="31">
        <v>50.000000</v>
      </c>
      <c r="P51" s="42">
        <f>SUM(D51:O51)</f>
        <v>600.000000</v>
      </c>
    </row>
    <row r="52">
      <c r="A52" s="26" t="s">
        <v>7</v>
      </c>
      <c r="B52" s="77"/>
      <c r="C52" s="41">
        <f>SUM(D52:F52)</f>
        <v>11329.900000</v>
      </c>
      <c r="D52" s="26">
        <f>SUM(D23:D51)</f>
        <v>3197.900000</v>
      </c>
      <c r="E52" s="26">
        <f>SUM(E23:E51)</f>
        <v>4264.000000</v>
      </c>
      <c r="F52" s="26">
        <f>SUM(F23:F51)</f>
        <v>3868.000000</v>
      </c>
      <c r="G52" s="26">
        <f>SUM(G23:G51)</f>
        <v>5350.950000</v>
      </c>
      <c r="H52" s="26">
        <f>SUM(H23:H51)</f>
        <v>3811.000000</v>
      </c>
      <c r="I52" s="26">
        <f>SUM(I23:I51)</f>
        <v>2540.100000</v>
      </c>
      <c r="J52" s="26">
        <f>SUM(J23:J51)</f>
        <v>2061.000000</v>
      </c>
      <c r="K52" s="26">
        <f>SUM(K23:K51)</f>
        <v>1669.000000</v>
      </c>
      <c r="L52" s="26">
        <f>SUM(L23:L51)</f>
        <v>1904.000000</v>
      </c>
      <c r="M52" s="26">
        <f>SUM(M23:M51)</f>
        <v>2091.000000</v>
      </c>
      <c r="N52" s="26">
        <f>SUM(N23:N51)</f>
        <v>2214.000000</v>
      </c>
      <c r="O52" s="26">
        <f>SUM(O23:O51)</f>
        <v>1729.000000</v>
      </c>
      <c r="P52" s="41"/>
    </row>
    <row r="53">
      <c r="A53" s="63" t="s">
        <v>8</v>
      </c>
      <c r="B53" s="79"/>
      <c r="C53" s="68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8"/>
    </row>
    <row r="54">
      <c r="A54" s="26" t="s">
        <v>9</v>
      </c>
      <c r="B54" s="77">
        <f>C54/C5</f>
        <v>0.166559</v>
      </c>
      <c r="C54" s="41">
        <f>P54</f>
        <v>15571.960000</v>
      </c>
      <c r="D54" s="26">
        <v>153.660000</v>
      </c>
      <c r="E54" s="26">
        <v>153.660000</v>
      </c>
      <c r="F54" s="26">
        <v>153.660000</v>
      </c>
      <c r="G54" s="26">
        <v>153.660000</v>
      </c>
      <c r="H54" s="26">
        <v>153.660000</v>
      </c>
      <c r="I54" s="26">
        <v>153.660000</v>
      </c>
      <c r="J54" s="26">
        <v>400.000000</v>
      </c>
      <c r="K54" s="26">
        <v>5480.000000</v>
      </c>
      <c r="L54" s="26">
        <v>6700.000000</v>
      </c>
      <c r="M54" s="26">
        <v>1050.000000</v>
      </c>
      <c r="N54" s="26">
        <v>700.000000</v>
      </c>
      <c r="O54" s="26">
        <v>320.000000</v>
      </c>
      <c r="P54" s="41">
        <f>SUM(D54:O54)</f>
        <v>15571.960000</v>
      </c>
    </row>
    <row r="55">
      <c r="A55" s="26" t="s">
        <v>52</v>
      </c>
      <c r="B55" s="77">
        <f>C55/C5</f>
        <v>0.123476</v>
      </c>
      <c r="C55" s="41">
        <f>P55</f>
        <v>11544.000000</v>
      </c>
      <c r="D55" s="26">
        <v>173.000000</v>
      </c>
      <c r="E55" s="26">
        <v>173.000000</v>
      </c>
      <c r="F55" s="26">
        <v>173.000000</v>
      </c>
      <c r="G55" s="26">
        <v>2275.000000</v>
      </c>
      <c r="H55" s="26">
        <v>1600.000000</v>
      </c>
      <c r="I55" s="26">
        <v>2900.000000</v>
      </c>
      <c r="J55" s="26">
        <v>4250.000000</v>
      </c>
      <c r="K55" s="26">
        <v>0.000000</v>
      </c>
      <c r="L55" s="26">
        <v>0.000000</v>
      </c>
      <c r="M55" s="26">
        <v>0.000000</v>
      </c>
      <c r="N55" s="26">
        <v>0.000000</v>
      </c>
      <c r="O55" s="26">
        <v>0.000000</v>
      </c>
      <c r="P55" s="41">
        <f>SUM(D55:O55)</f>
        <v>11544.000000</v>
      </c>
    </row>
    <row r="56">
      <c r="A56" s="26" t="s">
        <v>51</v>
      </c>
      <c r="B56" s="77">
        <f>C56/C5</f>
        <v>0.033233</v>
      </c>
      <c r="C56" s="41">
        <f>P56</f>
        <v>3107.000000</v>
      </c>
      <c r="D56" s="26">
        <v>1078.000000</v>
      </c>
      <c r="E56" s="26">
        <v>552.000000</v>
      </c>
      <c r="F56" s="26">
        <v>1477.000000</v>
      </c>
      <c r="G56" s="26"/>
      <c r="H56" s="26">
        <v>0.000000</v>
      </c>
      <c r="I56" s="26">
        <v>0.000000</v>
      </c>
      <c r="J56" s="26">
        <v>0.000000</v>
      </c>
      <c r="K56" s="26">
        <v>0.000000</v>
      </c>
      <c r="L56" s="26">
        <v>0.000000</v>
      </c>
      <c r="M56" s="26">
        <v>0.000000</v>
      </c>
      <c r="N56" s="26">
        <v>0.000000</v>
      </c>
      <c r="O56" s="26">
        <v>0.000000</v>
      </c>
      <c r="P56" s="41">
        <f>SUM(D56:O56)</f>
        <v>3107.000000</v>
      </c>
    </row>
    <row r="57">
      <c r="A57" s="26" t="s">
        <v>27</v>
      </c>
      <c r="B57" s="77">
        <f>C57/C5</f>
        <v>0.019574</v>
      </c>
      <c r="C57" s="41">
        <f>P57</f>
        <v>1830.000000</v>
      </c>
      <c r="D57" s="26">
        <f>3580-1750</f>
        <v>1830.000000</v>
      </c>
      <c r="E57" s="26">
        <v>0.000000</v>
      </c>
      <c r="F57" s="26">
        <v>0.000000</v>
      </c>
      <c r="G57" s="26">
        <v>0.000000</v>
      </c>
      <c r="H57" s="26">
        <v>0.000000</v>
      </c>
      <c r="I57" s="26">
        <v>0.000000</v>
      </c>
      <c r="J57" s="26">
        <v>0.000000</v>
      </c>
      <c r="K57" s="26">
        <v>0.000000</v>
      </c>
      <c r="L57" s="26">
        <v>0.000000</v>
      </c>
      <c r="M57" s="26">
        <v>0.000000</v>
      </c>
      <c r="N57" s="26">
        <v>0.000000</v>
      </c>
      <c r="O57" s="26">
        <v>0.000000</v>
      </c>
      <c r="P57" s="41">
        <f>SUM(D57:O57)</f>
        <v>1830.000000</v>
      </c>
    </row>
    <row r="58">
      <c r="A58" s="26" t="s">
        <v>28</v>
      </c>
      <c r="B58" s="80">
        <f>C58/C5</f>
        <v>0.000000</v>
      </c>
      <c r="C58" s="42">
        <f>P58</f>
        <v>0.000000</v>
      </c>
      <c r="D58" s="26">
        <v>0.000000</v>
      </c>
      <c r="E58" s="26">
        <v>0.000000</v>
      </c>
      <c r="F58" s="26">
        <v>0.000000</v>
      </c>
      <c r="G58" s="26">
        <v>0.000000</v>
      </c>
      <c r="H58" s="26">
        <v>0.000000</v>
      </c>
      <c r="I58" s="26">
        <v>0.000000</v>
      </c>
      <c r="J58" s="26">
        <v>0.000000</v>
      </c>
      <c r="K58" s="26">
        <v>0.000000</v>
      </c>
      <c r="L58" s="26">
        <v>0.000000</v>
      </c>
      <c r="M58" s="26">
        <v>0.000000</v>
      </c>
      <c r="N58" s="26">
        <v>0.000000</v>
      </c>
      <c r="O58" s="26">
        <v>0.000000</v>
      </c>
      <c r="P58" s="41">
        <f>SUM(D58:O58)</f>
        <v>0.000000</v>
      </c>
    </row>
    <row r="59">
      <c r="A59" s="37" t="s">
        <v>10</v>
      </c>
      <c r="B59" s="77">
        <f>C59/C5</f>
        <v>0.342842</v>
      </c>
      <c r="C59" s="41">
        <f>SUM(C54:C58)</f>
        <v>32052.960000</v>
      </c>
      <c r="D59" s="37">
        <f>SUM(D54:D58)</f>
        <v>3234.660000</v>
      </c>
      <c r="E59" s="37">
        <f>SUM(E54:E58)</f>
        <v>878.660000</v>
      </c>
      <c r="F59" s="37">
        <f>SUM(F54:F58)</f>
        <v>1803.660000</v>
      </c>
      <c r="G59" s="37">
        <f>SUM(G54:G58)</f>
        <v>2428.660000</v>
      </c>
      <c r="H59" s="37">
        <f>SUM(H54:H58)</f>
        <v>1753.660000</v>
      </c>
      <c r="I59" s="37">
        <f>SUM(I54:I58)</f>
        <v>3053.660000</v>
      </c>
      <c r="J59" s="37">
        <f>SUM(J54:J58)</f>
        <v>4650.000000</v>
      </c>
      <c r="K59" s="37">
        <f>SUM(K54:K58)</f>
        <v>5480.000000</v>
      </c>
      <c r="L59" s="37">
        <f>SUM(L54:L58)</f>
        <v>6700.000000</v>
      </c>
      <c r="M59" s="37">
        <f>SUM(M54:M58)</f>
        <v>1050.000000</v>
      </c>
      <c r="N59" s="37">
        <f>SUM(N54:N58)</f>
        <v>700.000000</v>
      </c>
      <c r="O59" s="37">
        <f>SUM(O54:O58)</f>
        <v>320.000000</v>
      </c>
      <c r="P59" s="50">
        <f>SUM(D59:O59)</f>
        <v>32052.960000</v>
      </c>
    </row>
    <row r="60">
      <c r="A60" s="63" t="s">
        <v>23</v>
      </c>
      <c r="B60" s="79"/>
      <c r="C60" s="68"/>
      <c r="D60" s="64"/>
      <c r="E60" s="64"/>
      <c r="F60" s="64"/>
      <c r="G60" s="65"/>
      <c r="H60" s="66"/>
      <c r="I60" s="66"/>
      <c r="J60" s="66"/>
      <c r="K60" s="66"/>
      <c r="L60" s="66"/>
      <c r="M60" s="66"/>
      <c r="N60" s="66"/>
      <c r="O60" s="66"/>
      <c r="P60" s="71"/>
    </row>
    <row customHeight="1" ht="13.500000" r="61">
      <c r="A61" s="47" t="s">
        <v>273</v>
      </c>
      <c r="B61" s="81"/>
      <c r="C61" s="69">
        <f>P61</f>
        <v>1000.000000</v>
      </c>
      <c r="D61" s="47"/>
      <c r="E61" s="47"/>
      <c r="F61" s="47"/>
      <c r="G61" s="47"/>
      <c r="H61" s="62"/>
      <c r="I61" s="62"/>
      <c r="J61" s="62"/>
      <c r="K61" s="62"/>
      <c r="L61" s="62"/>
      <c r="M61" s="62">
        <v>0.000000</v>
      </c>
      <c r="N61" s="62">
        <v>0.000000</v>
      </c>
      <c r="O61" s="62">
        <v>1000.000000</v>
      </c>
      <c r="P61" s="72">
        <f>SUM(D61:O61)</f>
        <v>1000.000000</v>
      </c>
    </row>
    <row customHeight="1" ht="13.500000" r="62">
      <c r="A62" s="26" t="s">
        <v>24</v>
      </c>
      <c r="B62" s="77"/>
      <c r="C62" s="41">
        <f>C59+C52+C21+C61+C12</f>
        <v>52066.720000</v>
      </c>
      <c r="D62" s="26">
        <f>D59+D52+D21+D61+D12</f>
        <v>8559.360000</v>
      </c>
      <c r="E62" s="26">
        <f>E59+E52+E21+E61+E12</f>
        <v>7282.920000</v>
      </c>
      <c r="F62" s="26">
        <f>F59+F52+F21+F61+F12</f>
        <v>7788.460000</v>
      </c>
      <c r="G62" s="26">
        <f>G59+G52+G21+G61+G12</f>
        <v>9856.410000</v>
      </c>
      <c r="H62" s="26">
        <f>H59+H52+H21+H61+H12</f>
        <v>7591.460000</v>
      </c>
      <c r="I62" s="26">
        <f>I59+I52+I21+I61+I12</f>
        <v>7590.560000</v>
      </c>
      <c r="J62" s="26">
        <f>J59+J52+J21+J61+J12</f>
        <v>8702.800000</v>
      </c>
      <c r="K62" s="26">
        <f>K59+K52+K21+K61+K12</f>
        <v>9145.800000</v>
      </c>
      <c r="L62" s="26">
        <f>L59+L52+L21+L61+L12</f>
        <v>10595.800000</v>
      </c>
      <c r="M62" s="26">
        <f>M59+M52+M21+M61+M12</f>
        <v>5127.800000</v>
      </c>
      <c r="N62" s="26">
        <f>N59+N52+N21+N61+N12</f>
        <v>5120.800000</v>
      </c>
      <c r="O62" s="26">
        <f>O59+O52+O21+O61+O12</f>
        <v>5325.800000</v>
      </c>
      <c r="P62" s="41"/>
    </row>
    <row r="63">
      <c r="B63" s="77"/>
      <c r="C63" s="41"/>
      <c r="D63" s="26"/>
      <c r="E63" s="26"/>
      <c r="F63" s="26"/>
      <c r="P63" s="41"/>
    </row>
    <row r="64">
      <c r="A64" s="54" t="s">
        <v>11</v>
      </c>
      <c r="B64" s="82"/>
      <c r="C64" s="50">
        <f>C5-C62</f>
        <v>41425.280000</v>
      </c>
      <c r="D64" s="85">
        <f>D5-D62</f>
        <v>-339.360000</v>
      </c>
      <c r="E64" s="37">
        <f>E5-E62</f>
        <v>356.080000</v>
      </c>
      <c r="F64" s="85">
        <f>F5-F62</f>
        <v>-69.460000</v>
      </c>
      <c r="G64" s="37">
        <f>G5-G62</f>
        <v>342.590000</v>
      </c>
      <c r="H64" s="37">
        <f>H5-H62</f>
        <v>47.540000</v>
      </c>
      <c r="I64" s="85">
        <f>I5-I62</f>
        <v>48.440000</v>
      </c>
      <c r="J64" s="37">
        <f>J5-J62</f>
        <v>136.200000</v>
      </c>
      <c r="K64" s="37">
        <f>K5-K62</f>
        <v>53.200000</v>
      </c>
      <c r="L64" s="37">
        <f>L5-L62</f>
        <v>43.200000</v>
      </c>
      <c r="M64" s="37">
        <f>M5-M62</f>
        <v>72.200000</v>
      </c>
      <c r="N64" s="37">
        <f>N5-N62</f>
        <v>79.200000</v>
      </c>
      <c r="O64" s="37">
        <f>O5-O62</f>
        <v>34.200000</v>
      </c>
      <c r="P64" s="50"/>
    </row>
    <row r="65">
      <c r="C65" s="26"/>
      <c r="D65" s="26"/>
      <c r="E65" s="26"/>
      <c r="F65" s="26"/>
    </row>
    <row r="66">
      <c r="A66" s="46" t="s">
        <v>25</v>
      </c>
      <c r="B66" s="46"/>
      <c r="C66" s="26"/>
      <c r="D66" s="45" t="s">
        <v>26</v>
      </c>
      <c r="E66" s="26"/>
      <c r="F66" s="26"/>
    </row>
    <row r="69">
      <c r="C69" s="26">
        <v>3106.000000</v>
      </c>
      <c r="E69" s="26">
        <f>918+160</f>
        <v>1078.000000</v>
      </c>
    </row>
    <row r="71">
      <c r="C71" s="26">
        <v>11538.000000</v>
      </c>
    </row>
    <row r="73">
      <c r="C73" s="26">
        <v>15571.000000</v>
      </c>
    </row>
  </sheetData>
  <conditionalFormatting sqref="C64:P64">
    <cfRule type="cellIs" dxfId="29" priority="4" operator="lessThan">
      <formula>-5</formula>
    </cfRule>
    <cfRule type="cellIs" dxfId="28" priority="5" operator="greaterThan">
      <formula>5</formula>
    </cfRule>
  </conditionalFormatting>
  <conditionalFormatting sqref="P5">
    <cfRule type="cellIs" priority="3" operator="notEqual">
      <formula>SUM($P$2:$P$4)</formula>
    </cfRule>
  </conditionalFormatting>
</worksheet>
</file>

<file path=xl/worksheets/sheet10.xml><?xml version="1.0" encoding="utf-8"?>
<workshee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sheetPr codeName="Sheet11"/>
  <dimension ref="A1:L67"/>
  <sheetViews>
    <sheetView topLeftCell="F56" workbookViewId="0">
      <selection activeCell="F56" sqref="F56"/>
    </sheetView>
  </sheetViews>
  <sheetFormatPr defaultRowHeight="13.000000"/>
  <cols>
    <col customWidth="1" max="1" min="1" style="26" width="26.850000"/>
    <col customWidth="1" max="2" min="2" style="26" width="9.850000"/>
    <col customWidth="1" max="3" min="3" style="26" width="8.850000"/>
    <col customWidth="1" max="5" min="4" style="26" width="10.708333"/>
    <col customWidth="1" max="6" min="6" style="26" width="10.850000"/>
    <col customWidth="1" max="7" min="7" style="26" width="9.133333"/>
    <col customWidth="1" max="8" min="8" style="26" width="12.283333"/>
    <col customWidth="1" max="256" min="9" style="26" width="9.133333"/>
  </cols>
  <sheetData>
    <row customFormat="1" r="1" s="26">
      <c r="A1" s="97" t="s">
        <v>0</v>
      </c>
      <c r="B1" s="98"/>
      <c r="C1" s="26" t="s">
        <v>21</v>
      </c>
      <c r="D1" s="34">
        <v>41082.000000</v>
      </c>
      <c r="E1" s="34">
        <v>41091.000000</v>
      </c>
      <c r="F1" s="34">
        <v>41096.000000</v>
      </c>
      <c r="H1" s="50"/>
      <c r="I1" s="26" t="s">
        <v>387</v>
      </c>
    </row>
    <row customFormat="1" r="2" s="26">
      <c r="D2" s="26" t="s">
        <v>12</v>
      </c>
      <c r="E2" s="26" t="s">
        <v>13</v>
      </c>
      <c r="F2" s="26" t="s">
        <v>14</v>
      </c>
    </row>
    <row customFormat="1" r="3" s="26">
      <c r="A3" s="26" t="s">
        <v>1</v>
      </c>
      <c r="B3" s="39">
        <f>D3+E3+F3</f>
        <v>8162.000000</v>
      </c>
      <c r="D3" s="32">
        <f>2656</f>
        <v>2656.000000</v>
      </c>
      <c r="E3" s="32">
        <v>2850.000000</v>
      </c>
      <c r="F3" s="32">
        <f>2656</f>
        <v>2656.000000</v>
      </c>
    </row>
    <row customFormat="1" r="4" s="26"/>
    <row customFormat="1" r="5" s="26">
      <c r="A5" s="97" t="s">
        <v>2</v>
      </c>
      <c r="B5" s="99"/>
      <c r="C5" s="99"/>
      <c r="D5" s="99"/>
      <c r="E5" s="99"/>
      <c r="F5" s="98"/>
    </row>
    <row customFormat="1" r="6" s="26">
      <c r="A6" s="29" t="s">
        <v>15</v>
      </c>
      <c r="B6" s="36"/>
      <c r="C6" s="36"/>
      <c r="D6" s="36"/>
      <c r="E6" s="36"/>
      <c r="F6" s="30"/>
    </row>
    <row customFormat="1" r="7" s="26">
      <c r="A7" s="26" t="s">
        <v>249</v>
      </c>
      <c r="B7" s="86">
        <f>SUM(D7:F7)</f>
        <v>100.000000</v>
      </c>
      <c r="C7" s="40"/>
      <c r="F7" s="26">
        <v>100.000000</v>
      </c>
    </row>
    <row customFormat="1" r="8" s="26">
      <c r="B8" s="86">
        <f>SUM(D8:F8)</f>
        <v>0.000000</v>
      </c>
      <c r="C8" s="41"/>
      <c r="D8" s="26">
        <v>0.000000</v>
      </c>
    </row>
    <row customFormat="1" r="9" s="26">
      <c r="A9" s="31"/>
      <c r="B9" s="93">
        <f>SUM(D9:F9)</f>
        <v>0.000000</v>
      </c>
      <c r="C9" s="42"/>
      <c r="D9" s="31"/>
      <c r="E9" s="31"/>
      <c r="F9" s="31"/>
    </row>
    <row customFormat="1" r="10" s="26">
      <c r="A10" s="26" t="s">
        <v>16</v>
      </c>
      <c r="B10" s="86">
        <f>SUM(B7:B9)</f>
        <v>100.000000</v>
      </c>
      <c r="D10" s="26">
        <f>SUM(D7:D9)</f>
        <v>0.000000</v>
      </c>
      <c r="E10" s="26">
        <f>SUM(E7:E9)</f>
        <v>0.000000</v>
      </c>
      <c r="F10" s="26">
        <f>SUM(F7:F9)</f>
        <v>100.000000</v>
      </c>
    </row>
    <row customFormat="1" r="11" s="26">
      <c r="A11" s="29" t="s">
        <v>22</v>
      </c>
      <c r="B11" s="89"/>
      <c r="C11" s="36"/>
      <c r="D11" s="36"/>
      <c r="E11" s="36"/>
      <c r="F11" s="30"/>
    </row>
    <row customFormat="1" r="12" s="26">
      <c r="A12" s="26" t="s">
        <v>36</v>
      </c>
      <c r="B12" s="86">
        <f>SUM(D12,E12,F12)</f>
        <v>1200.000000</v>
      </c>
      <c r="C12" s="40">
        <v>4.000000</v>
      </c>
      <c r="D12" s="26">
        <v>1200.000000</v>
      </c>
      <c r="E12" s="26">
        <v>0.000000</v>
      </c>
    </row>
    <row customFormat="1" r="13" s="26">
      <c r="A13" s="26" t="s">
        <v>32</v>
      </c>
      <c r="B13" s="86">
        <f>SUM(D13,E13,F13)</f>
        <v>78.900000</v>
      </c>
      <c r="C13" s="41">
        <v>9.000000</v>
      </c>
      <c r="E13" s="26">
        <v>0.000000</v>
      </c>
      <c r="F13" s="26">
        <v>78.900000</v>
      </c>
      <c r="H13" s="26" t="s">
        <v>30</v>
      </c>
    </row>
    <row customFormat="1" r="14" s="26">
      <c r="A14" s="26" t="s">
        <v>18</v>
      </c>
      <c r="B14" s="86">
        <f>SUM(D14,E14,F14)</f>
        <v>65.000000</v>
      </c>
      <c r="C14" s="41">
        <v>3.000000</v>
      </c>
      <c r="E14" s="26">
        <v>65.000000</v>
      </c>
    </row>
    <row customFormat="1" r="15" s="26">
      <c r="A15" s="26" t="s">
        <v>17</v>
      </c>
      <c r="B15" s="86">
        <f>SUM(D15:F15)</f>
        <v>107.000000</v>
      </c>
      <c r="C15" s="41">
        <v>9.000000</v>
      </c>
      <c r="E15" s="26">
        <v>0.000000</v>
      </c>
      <c r="F15" s="26">
        <v>107.000000</v>
      </c>
    </row>
    <row customFormat="1" r="16" s="26">
      <c r="A16" s="26" t="s">
        <v>33</v>
      </c>
      <c r="B16" s="86">
        <f>SUM(D16:F16)</f>
        <v>110.000000</v>
      </c>
      <c r="C16" s="41">
        <v>15.000000</v>
      </c>
      <c r="F16" s="26">
        <v>110.000000</v>
      </c>
    </row>
    <row customFormat="1" r="17" s="26">
      <c r="A17" s="26" t="s">
        <v>34</v>
      </c>
      <c r="B17" s="86">
        <f>SUM(D17:F17)</f>
        <v>45.000000</v>
      </c>
      <c r="C17" s="41">
        <v>22.000000</v>
      </c>
      <c r="D17" s="26" t="s">
        <v>30</v>
      </c>
      <c r="F17" s="26">
        <v>45.000000</v>
      </c>
    </row>
    <row customFormat="1" r="18" s="26">
      <c r="A18" s="31" t="s">
        <v>29</v>
      </c>
      <c r="B18" s="93">
        <f>SUM(D18:F18)</f>
        <v>231.000000</v>
      </c>
      <c r="C18" s="42">
        <v>9.000000</v>
      </c>
      <c r="D18" s="31"/>
      <c r="E18" s="31">
        <v>0.000000</v>
      </c>
      <c r="F18" s="31">
        <v>231.000000</v>
      </c>
      <c r="H18" s="26" t="s">
        <v>360</v>
      </c>
    </row>
    <row customFormat="1" r="19" s="26">
      <c r="A19" s="26" t="s">
        <v>3</v>
      </c>
      <c r="B19" s="86">
        <f>SUM(D19:F19)</f>
        <v>1836.900000</v>
      </c>
      <c r="D19" s="26">
        <f>SUM(D12:D18)</f>
        <v>1200.000000</v>
      </c>
      <c r="E19" s="26">
        <f>SUM(E12:E18)</f>
        <v>65.000000</v>
      </c>
      <c r="F19" s="26">
        <f>SUM(F12:F18)</f>
        <v>571.900000</v>
      </c>
    </row>
    <row customFormat="1" r="20" s="26">
      <c r="A20" s="29" t="s">
        <v>4</v>
      </c>
      <c r="B20" s="89"/>
      <c r="C20" s="36"/>
      <c r="D20" s="36"/>
      <c r="E20" s="36"/>
      <c r="F20" s="30"/>
    </row>
    <row customFormat="1" r="21" s="26">
      <c r="A21" s="26" t="s">
        <v>5</v>
      </c>
      <c r="B21" s="90">
        <f>SUM(D21:F21)</f>
        <v>600.000000</v>
      </c>
      <c r="C21" s="40"/>
      <c r="D21" s="26">
        <v>600.000000</v>
      </c>
      <c r="H21" s="54" t="s">
        <v>39</v>
      </c>
      <c r="I21" s="37"/>
      <c r="J21" s="37"/>
      <c r="K21" s="37"/>
      <c r="L21" s="55"/>
    </row>
    <row customFormat="1" r="22" s="26">
      <c r="A22" s="26" t="s">
        <v>6</v>
      </c>
      <c r="B22" s="90">
        <f>SUM(D22:F22)</f>
        <v>200.000000</v>
      </c>
      <c r="C22" s="41"/>
      <c r="D22" s="26">
        <v>200.000000</v>
      </c>
      <c r="H22" s="57" t="s">
        <v>43</v>
      </c>
      <c r="I22" s="26" t="s">
        <v>391</v>
      </c>
      <c r="K22" s="26" t="s">
        <v>392</v>
      </c>
      <c r="L22" s="52"/>
    </row>
    <row customFormat="1" r="23" s="26">
      <c r="A23" s="58" t="s">
        <v>377</v>
      </c>
      <c r="B23" s="86">
        <f>SUM(D23:F23)</f>
        <v>125.000000</v>
      </c>
      <c r="C23" s="41"/>
      <c r="D23" s="26">
        <v>125.000000</v>
      </c>
      <c r="E23" s="26">
        <v>0.000000</v>
      </c>
      <c r="G23" s="58" t="s">
        <v>378</v>
      </c>
      <c r="H23" s="57"/>
      <c r="L23" s="52"/>
    </row>
    <row customFormat="1" r="24" s="26">
      <c r="A24" s="26" t="s">
        <v>260</v>
      </c>
      <c r="B24" s="86">
        <f>SUM(D24:F24)</f>
        <v>30.000000</v>
      </c>
      <c r="C24" s="41"/>
      <c r="E24" s="26">
        <v>30.000000</v>
      </c>
      <c r="F24" s="26">
        <v>0.000000</v>
      </c>
      <c r="G24" s="26" t="s">
        <v>374</v>
      </c>
      <c r="H24" s="57" t="s">
        <v>384</v>
      </c>
      <c r="L24" s="52"/>
    </row>
    <row customFormat="1" r="25" s="26">
      <c r="A25" s="26" t="s">
        <v>19</v>
      </c>
      <c r="B25" s="86">
        <f>SUM(D25:F25)</f>
        <v>600.000000</v>
      </c>
      <c r="C25" s="41"/>
      <c r="D25" s="26">
        <v>100.000000</v>
      </c>
      <c r="E25" s="26">
        <v>200.000000</v>
      </c>
      <c r="F25" s="26">
        <v>300.000000</v>
      </c>
      <c r="H25" s="57"/>
      <c r="L25" s="52"/>
    </row>
    <row customFormat="1" r="26" s="26">
      <c r="A26" s="26" t="s">
        <v>395</v>
      </c>
      <c r="B26" s="86">
        <f>SUM(D26:F26)</f>
        <v>55.000000</v>
      </c>
      <c r="C26" s="41"/>
      <c r="D26" s="26">
        <v>0.000000</v>
      </c>
      <c r="E26" s="26">
        <v>55.000000</v>
      </c>
      <c r="F26" s="26">
        <v>0.000000</v>
      </c>
      <c r="H26" s="51" t="s">
        <v>353</v>
      </c>
      <c r="L26" s="52"/>
    </row>
    <row customFormat="1" r="27" s="26">
      <c r="A27" s="26" t="s">
        <v>47</v>
      </c>
      <c r="B27" s="86">
        <f>SUM(D27:F27)</f>
        <v>50.000000</v>
      </c>
      <c r="C27" s="41"/>
      <c r="E27" s="26">
        <v>35.000000</v>
      </c>
      <c r="F27" s="26">
        <v>15.000000</v>
      </c>
      <c r="H27" s="51"/>
      <c r="L27" s="52"/>
    </row>
    <row customFormat="1" r="28" s="26">
      <c r="A28" s="26" t="s">
        <v>38</v>
      </c>
      <c r="B28" s="86">
        <f>SUM(D28:F28)</f>
        <v>38.000000</v>
      </c>
      <c r="C28" s="41">
        <v>1.000000</v>
      </c>
      <c r="D28" s="26">
        <v>0.000000</v>
      </c>
      <c r="E28" s="26">
        <v>38.000000</v>
      </c>
      <c r="H28" s="51" t="s">
        <v>335</v>
      </c>
      <c r="L28" s="52"/>
    </row>
    <row customFormat="1" r="29" s="26">
      <c r="A29" s="26" t="s">
        <v>393</v>
      </c>
      <c r="B29" s="86">
        <f>SUM(D29:F29)</f>
        <v>0.000000</v>
      </c>
      <c r="C29" s="41"/>
      <c r="E29" s="26">
        <v>0.000000</v>
      </c>
      <c r="F29" s="26">
        <v>0.000000</v>
      </c>
      <c r="H29" s="51"/>
      <c r="L29" s="52"/>
    </row>
    <row customFormat="1" r="30" s="26">
      <c r="A30" s="26" t="s">
        <v>358</v>
      </c>
      <c r="B30" s="101">
        <f>SUM(D30:F30)</f>
        <v>80.000000</v>
      </c>
      <c r="C30" s="41"/>
      <c r="D30" s="26">
        <v>80.000000</v>
      </c>
      <c r="F30" s="26">
        <v>0.000000</v>
      </c>
      <c r="H30" s="51" t="s">
        <v>385</v>
      </c>
      <c r="L30" s="52"/>
    </row>
    <row customFormat="1" r="31" s="26">
      <c r="A31" s="26" t="s">
        <v>361</v>
      </c>
      <c r="B31" s="86">
        <f>SUM(D31:F31)</f>
        <v>55.000000</v>
      </c>
      <c r="C31" s="41"/>
      <c r="E31" s="26">
        <v>55.000000</v>
      </c>
      <c r="H31" s="51"/>
      <c r="L31" s="52"/>
    </row>
    <row customFormat="1" r="32" s="26">
      <c r="A32" s="26" t="s">
        <v>45</v>
      </c>
      <c r="B32" s="86">
        <f>SUM(D32:F32)</f>
        <v>0.000000</v>
      </c>
      <c r="C32" s="41"/>
      <c r="D32" s="26">
        <v>0.000000</v>
      </c>
      <c r="E32" s="26">
        <v>0.000000</v>
      </c>
      <c r="F32" s="26">
        <v>0.000000</v>
      </c>
      <c r="H32" s="51" t="s">
        <v>386</v>
      </c>
      <c r="L32" s="52"/>
    </row>
    <row customFormat="1" r="33" s="26">
      <c r="A33" s="26" t="s">
        <v>394</v>
      </c>
      <c r="B33" s="101">
        <f>SUM(D33:F33)</f>
        <v>60.000000</v>
      </c>
      <c r="C33" s="41"/>
      <c r="D33" s="26">
        <v>60.000000</v>
      </c>
      <c r="E33" s="26">
        <v>0.000000</v>
      </c>
      <c r="H33" s="51"/>
      <c r="L33" s="52"/>
    </row>
    <row customFormat="1" r="34" s="26">
      <c r="A34" s="58" t="s">
        <v>40</v>
      </c>
      <c r="B34" s="101">
        <f>SUM(D34:F34)</f>
        <v>40.000000</v>
      </c>
      <c r="C34" s="41"/>
      <c r="D34" s="26">
        <v>40.000000</v>
      </c>
      <c r="E34" s="26">
        <v>0.000000</v>
      </c>
      <c r="F34" s="26">
        <v>0.000000</v>
      </c>
      <c r="H34" s="51"/>
      <c r="L34" s="52"/>
    </row>
    <row customFormat="1" r="35" s="26">
      <c r="A35" s="58" t="s">
        <v>388</v>
      </c>
      <c r="B35" s="86">
        <f>SUM(D35:F35)</f>
        <v>300.000000</v>
      </c>
      <c r="C35" s="41"/>
      <c r="F35" s="26">
        <v>300.000000</v>
      </c>
      <c r="H35" s="51"/>
      <c r="L35" s="52"/>
    </row>
    <row customFormat="1" r="36" s="26">
      <c r="A36" s="58" t="s">
        <v>399</v>
      </c>
      <c r="B36" s="86">
        <f>SUM(D36:F36)</f>
        <v>40.000000</v>
      </c>
      <c r="C36" s="41"/>
      <c r="E36" s="26">
        <v>40.000000</v>
      </c>
      <c r="H36" s="51"/>
      <c r="L36" s="52"/>
    </row>
    <row customFormat="1" r="37" s="26">
      <c r="A37" s="58" t="s">
        <v>390</v>
      </c>
      <c r="B37" s="86">
        <f>SUM(D37:F37)</f>
        <v>25.000000</v>
      </c>
      <c r="C37" s="41"/>
      <c r="D37" s="26">
        <v>25.000000</v>
      </c>
      <c r="E37" s="26">
        <v>0.000000</v>
      </c>
      <c r="F37" s="26">
        <v>0.000000</v>
      </c>
      <c r="H37" s="51"/>
      <c r="L37" s="52"/>
    </row>
    <row customFormat="1" r="38" s="26">
      <c r="A38" s="58" t="s">
        <v>396</v>
      </c>
      <c r="B38" s="91">
        <f>SUM(D38:F38)</f>
        <v>45.000000</v>
      </c>
      <c r="C38" s="41"/>
      <c r="D38" s="26">
        <v>15.000000</v>
      </c>
      <c r="E38" s="26">
        <v>15.000000</v>
      </c>
      <c r="F38" s="26">
        <v>15.000000</v>
      </c>
      <c r="H38" s="51"/>
      <c r="L38" s="52"/>
    </row>
    <row customFormat="1" r="39" s="26">
      <c r="A39" s="58" t="s">
        <v>397</v>
      </c>
      <c r="B39" s="101">
        <f>SUM(D39:F39)</f>
        <v>25.000000</v>
      </c>
      <c r="C39" s="41"/>
      <c r="D39" s="26">
        <v>25.000000</v>
      </c>
      <c r="E39" s="26">
        <v>0.000000</v>
      </c>
      <c r="F39" s="26">
        <v>0.000000</v>
      </c>
      <c r="H39" s="51" t="s">
        <v>30</v>
      </c>
      <c r="L39" s="52"/>
    </row>
    <row customFormat="1" r="40" s="26">
      <c r="A40" s="58" t="s">
        <v>389</v>
      </c>
      <c r="B40" s="86">
        <f>SUM(D40:F40)</f>
        <v>110.000000</v>
      </c>
      <c r="C40" s="41"/>
      <c r="D40" s="26">
        <v>0.000000</v>
      </c>
      <c r="E40" s="26">
        <v>110.000000</v>
      </c>
      <c r="H40" s="51" t="s">
        <v>30</v>
      </c>
      <c r="L40" s="52"/>
    </row>
    <row customFormat="1" r="41" s="26">
      <c r="A41" s="58" t="s">
        <v>382</v>
      </c>
      <c r="B41" s="86">
        <f>SUM(D41:F41)</f>
        <v>240.000000</v>
      </c>
      <c r="C41" s="41"/>
      <c r="E41" s="26">
        <v>180.000000</v>
      </c>
      <c r="F41" s="26">
        <v>60.000000</v>
      </c>
      <c r="H41" s="51" t="s">
        <v>30</v>
      </c>
      <c r="L41" s="52"/>
    </row>
    <row customFormat="1" r="42" s="26">
      <c r="A42" s="58" t="s">
        <v>398</v>
      </c>
      <c r="B42" s="86">
        <f>SUM(D42:F42)</f>
        <v>100.000000</v>
      </c>
      <c r="C42" s="41"/>
      <c r="E42" s="26">
        <v>100.000000</v>
      </c>
      <c r="H42" s="51"/>
      <c r="L42" s="52"/>
    </row>
    <row customFormat="1" r="43" s="26">
      <c r="A43" s="26" t="s">
        <v>41</v>
      </c>
      <c r="B43" s="86">
        <f>SUM(D43:F43)</f>
        <v>6.000000</v>
      </c>
      <c r="C43" s="41"/>
      <c r="D43" s="26">
        <v>0.000000</v>
      </c>
      <c r="E43" s="26">
        <v>6.000000</v>
      </c>
      <c r="H43" s="51"/>
      <c r="L43" s="52"/>
    </row>
    <row customFormat="1" r="44" s="26">
      <c r="A44" s="26" t="s">
        <v>48</v>
      </c>
      <c r="B44" s="101">
        <f>SUM(D44:F44)</f>
        <v>50.000000</v>
      </c>
      <c r="C44" s="41" t="s">
        <v>35</v>
      </c>
      <c r="D44" s="26">
        <v>50.000000</v>
      </c>
      <c r="E44" s="26">
        <v>0.000000</v>
      </c>
      <c r="F44" s="26">
        <v>0.000000</v>
      </c>
      <c r="H44" s="51"/>
      <c r="L44" s="52"/>
    </row>
    <row customFormat="1" r="45" s="26">
      <c r="A45" s="31" t="s">
        <v>20</v>
      </c>
      <c r="B45" s="92">
        <f>SUM(D45:F45)</f>
        <v>50.000000</v>
      </c>
      <c r="C45" s="42"/>
      <c r="D45" s="31">
        <v>50.000000</v>
      </c>
      <c r="E45" s="31"/>
      <c r="F45" s="31">
        <v>0.000000</v>
      </c>
      <c r="I45" s="31"/>
      <c r="J45" s="31"/>
      <c r="K45" s="31"/>
      <c r="L45" s="48"/>
    </row>
    <row customFormat="1" r="46" s="26">
      <c r="A46" s="26" t="s">
        <v>7</v>
      </c>
      <c r="B46" s="86">
        <f>SUM(D46:F46)</f>
        <v>2924.000000</v>
      </c>
      <c r="D46" s="26">
        <f>SUM(D21:D45)</f>
        <v>1370.000000</v>
      </c>
      <c r="E46" s="26">
        <f>SUM(E21:E45)</f>
        <v>864.000000</v>
      </c>
      <c r="F46" s="26">
        <f>SUM(F21:F45)</f>
        <v>690.000000</v>
      </c>
    </row>
    <row customFormat="1" r="47" s="26">
      <c r="A47" s="29" t="s">
        <v>8</v>
      </c>
      <c r="B47" s="89"/>
      <c r="C47" s="36"/>
      <c r="D47" s="36"/>
      <c r="E47" s="36"/>
      <c r="F47" s="30"/>
    </row>
    <row customFormat="1" r="48" s="26">
      <c r="A48" s="26" t="s">
        <v>9</v>
      </c>
      <c r="B48" s="86">
        <f>SUM(D48:F48)</f>
        <v>153.660000</v>
      </c>
      <c r="C48" s="41">
        <v>15.000000</v>
      </c>
      <c r="E48" s="26">
        <v>0.000000</v>
      </c>
      <c r="F48" s="26">
        <v>153.660000</v>
      </c>
    </row>
    <row customFormat="1" r="49" s="26">
      <c r="A49" s="26" t="s">
        <v>52</v>
      </c>
      <c r="B49" s="86">
        <f>SUM(D49:F49)</f>
        <v>2941.000000</v>
      </c>
      <c r="C49" s="41">
        <v>8.000000</v>
      </c>
      <c r="D49" s="26">
        <v>0.000000</v>
      </c>
      <c r="E49" s="26">
        <v>166.000000</v>
      </c>
      <c r="F49" s="26">
        <v>2775.000000</v>
      </c>
    </row>
    <row customFormat="1" r="50" s="26">
      <c r="A50" s="26" t="s">
        <v>51</v>
      </c>
      <c r="B50" s="95">
        <f>SUM(D50:F50)</f>
        <v>0.000000</v>
      </c>
      <c r="C50" s="41">
        <v>25.000000</v>
      </c>
      <c r="D50" s="26" t="s">
        <v>30</v>
      </c>
      <c r="F50" s="26">
        <v>0.000000</v>
      </c>
    </row>
    <row customFormat="1" r="51" s="26">
      <c r="A51" s="26" t="s">
        <v>27</v>
      </c>
      <c r="B51" s="95">
        <f>SUM(D51:F51)</f>
        <v>0.000000</v>
      </c>
      <c r="C51" s="41">
        <v>31.000000</v>
      </c>
      <c r="D51" s="26">
        <v>0.000000</v>
      </c>
      <c r="E51" s="26">
        <v>0.000000</v>
      </c>
      <c r="F51" s="26">
        <v>0.000000</v>
      </c>
    </row>
    <row customFormat="1" r="52" s="26">
      <c r="A52" s="26" t="s">
        <v>28</v>
      </c>
      <c r="B52" s="96">
        <f>SUM(D52:F52)</f>
        <v>0.000000</v>
      </c>
      <c r="C52" s="42">
        <v>4.000000</v>
      </c>
      <c r="D52" s="26">
        <v>0.000000</v>
      </c>
      <c r="E52" s="26">
        <v>0.000000</v>
      </c>
      <c r="F52" s="26">
        <v>0.000000</v>
      </c>
    </row>
    <row customFormat="1" r="53" s="26">
      <c r="A53" s="37" t="s">
        <v>10</v>
      </c>
      <c r="B53" s="86">
        <f>SUM(D53:F53)</f>
        <v>3094.660000</v>
      </c>
      <c r="C53" s="37"/>
      <c r="D53" s="37">
        <f>SUM(D48:D52)</f>
        <v>0.000000</v>
      </c>
      <c r="E53" s="37">
        <f>SUM(E48:E52)</f>
        <v>166.000000</v>
      </c>
      <c r="F53" s="37">
        <f>SUM(F48:F52)</f>
        <v>2928.660000</v>
      </c>
    </row>
    <row customFormat="1" r="54" s="26">
      <c r="A54" s="29" t="s">
        <v>23</v>
      </c>
      <c r="B54" s="89"/>
      <c r="C54" s="36"/>
      <c r="D54" s="36"/>
      <c r="E54" s="36"/>
      <c r="F54" s="30"/>
    </row>
    <row customFormat="1" r="55" s="26">
      <c r="A55" s="26" t="s">
        <v>228</v>
      </c>
      <c r="B55" s="86">
        <f>SUM(D55:F55)</f>
        <v>155.000000</v>
      </c>
      <c r="F55" s="26">
        <v>155.000000</v>
      </c>
    </row>
    <row customFormat="1" r="56" s="26">
      <c r="A56" s="26" t="s">
        <v>326</v>
      </c>
      <c r="B56" s="86">
        <f>SUM(D56:F56)</f>
        <v>25.000000</v>
      </c>
      <c r="F56" s="26">
        <v>25.000000</v>
      </c>
    </row>
    <row customFormat="1" r="57" s="26">
      <c r="A57" s="31" t="s">
        <v>262</v>
      </c>
      <c r="B57" s="87">
        <f>SUM(D57:F57)</f>
        <v>25.000000</v>
      </c>
      <c r="C57" s="31"/>
      <c r="D57" s="31"/>
      <c r="E57" s="31"/>
      <c r="F57" s="31">
        <v>25.000000</v>
      </c>
    </row>
    <row customFormat="1" customHeight="1" ht="13.500000" r="58" s="26">
      <c r="A58" s="62" t="s">
        <v>263</v>
      </c>
      <c r="B58" s="94">
        <f>SUM(D58:F58)</f>
        <v>205.000000</v>
      </c>
      <c r="C58" s="62"/>
      <c r="D58" s="62">
        <f>SUM(D55:D57)</f>
        <v>0.000000</v>
      </c>
      <c r="E58" s="62">
        <f>SUM(E55:E57)</f>
        <v>0.000000</v>
      </c>
      <c r="F58" s="62">
        <f>SUM(F55:F57)</f>
        <v>205.000000</v>
      </c>
    </row>
    <row customFormat="1" customHeight="1" ht="13.500000" r="59" s="26">
      <c r="A59" s="26" t="s">
        <v>24</v>
      </c>
      <c r="B59" s="86">
        <f>B53+B46+B19+B58+B10</f>
        <v>8160.560000</v>
      </c>
      <c r="D59" s="26">
        <f>D53+D46+D19+D58+D10</f>
        <v>2570.000000</v>
      </c>
      <c r="E59" s="26">
        <f>E53+E46+E19+E58+E10</f>
        <v>1095.000000</v>
      </c>
      <c r="F59" s="26">
        <f>F53+F46+F19+F58+F10</f>
        <v>4495.560000</v>
      </c>
    </row>
    <row customFormat="1" r="61" s="26">
      <c r="A61" s="97" t="s">
        <v>11</v>
      </c>
      <c r="B61" s="100">
        <f>B3-B59</f>
        <v>1.440000</v>
      </c>
      <c r="C61" s="99"/>
      <c r="D61" s="99">
        <f>D3-D59</f>
        <v>86.000000</v>
      </c>
      <c r="E61" s="99">
        <f>E3-E59</f>
        <v>1755.000000</v>
      </c>
      <c r="F61" s="100">
        <f>F3-F59</f>
        <v>-1839.560000</v>
      </c>
    </row>
    <row customFormat="1" r="63" s="26">
      <c r="A63" s="46" t="s">
        <v>25</v>
      </c>
      <c r="C63" s="90">
        <f>B21+B22+B45+B38+B44+B39+B34+B33+B30</f>
        <v>1150.000000</v>
      </c>
      <c r="D63" s="45" t="s">
        <v>26</v>
      </c>
    </row>
    <row customFormat="1" r="67" s="26">
      <c r="B67" s="88"/>
    </row>
    <row customFormat="1" r="68" s="26"/>
  </sheetData>
  <conditionalFormatting sqref="B21">
    <cfRule type="cellIs" dxfId="11" priority="2" stopIfTrue="1" operator="notEqual">
      <formula>$D$21+$E$21+$F$21</formula>
    </cfRule>
  </conditionalFormatting>
  <conditionalFormatting sqref="B58">
    <cfRule type="cellIs" dxfId="10" priority="1" stopIfTrue="1" operator="notEqual">
      <formula>$D$58+$E$58+$F$58</formula>
    </cfRule>
  </conditionalFormatting>
</worksheet>
</file>

<file path=xl/worksheets/sheet11.xml><?xml version="1.0" encoding="utf-8"?>
<workshee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sheetPr codeName="Sheet12"/>
  <dimension ref="A1:L92"/>
  <sheetViews>
    <sheetView workbookViewId="0">
      <selection activeCell="E22" sqref="E22"/>
    </sheetView>
  </sheetViews>
  <sheetFormatPr defaultRowHeight="13.000000"/>
  <cols>
    <col customWidth="1" max="1" min="1" style="26" width="26.850000"/>
    <col customWidth="1" max="2" min="2" style="26" width="9.850000"/>
    <col customWidth="1" max="3" min="3" style="26" width="8.850000"/>
    <col customWidth="1" max="5" min="4" style="26" width="10.708333"/>
    <col customWidth="1" max="6" min="6" style="26" width="10.850000"/>
    <col customWidth="1" max="7" min="7" style="26" width="9.133333"/>
    <col customWidth="1" max="8" min="8" style="26" width="12.283333"/>
    <col customWidth="1" max="256" min="9" style="26" width="9.133333"/>
  </cols>
  <sheetData>
    <row customFormat="1" r="1" s="26">
      <c r="A1" s="97" t="s">
        <v>0</v>
      </c>
      <c r="B1" s="98"/>
      <c r="C1" s="26" t="s">
        <v>21</v>
      </c>
      <c r="D1" s="34">
        <v>41110.000000</v>
      </c>
      <c r="E1" s="34">
        <v>41121.000000</v>
      </c>
      <c r="F1" s="34">
        <v>41124.000000</v>
      </c>
      <c r="H1" s="50"/>
      <c r="I1" s="26" t="s">
        <v>387</v>
      </c>
    </row>
    <row customFormat="1" r="2" s="26">
      <c r="D2" s="26" t="s">
        <v>12</v>
      </c>
      <c r="E2" s="26" t="s">
        <v>13</v>
      </c>
      <c r="F2" s="26" t="s">
        <v>14</v>
      </c>
    </row>
    <row customFormat="1" r="3" s="26">
      <c r="A3" s="26" t="s">
        <v>1</v>
      </c>
      <c r="B3" s="39">
        <f>D3+E3+F3</f>
        <v>21121.530000</v>
      </c>
      <c r="D3" s="32">
        <f>2949.21+12353.32</f>
        <v>15302.530000</v>
      </c>
      <c r="E3" s="32">
        <f>2852+45</f>
        <v>2897.000000</v>
      </c>
      <c r="F3" s="32">
        <f>2762+160</f>
        <v>2922.000000</v>
      </c>
      <c r="H3" s="26">
        <f>3499/26</f>
        <v>134.576923</v>
      </c>
    </row>
    <row customFormat="1" r="4" s="26"/>
    <row customFormat="1" r="5" s="26">
      <c r="A5" s="97" t="s">
        <v>2</v>
      </c>
      <c r="B5" s="99"/>
      <c r="C5" s="99"/>
      <c r="D5" s="99"/>
      <c r="E5" s="99"/>
      <c r="F5" s="98"/>
    </row>
    <row customFormat="1" r="6" s="26">
      <c r="A6" s="29" t="s">
        <v>15</v>
      </c>
      <c r="B6" s="36"/>
      <c r="C6" s="36"/>
      <c r="D6" s="36"/>
      <c r="E6" s="36"/>
      <c r="F6" s="30"/>
    </row>
    <row customFormat="1" r="7" s="26">
      <c r="A7" s="26" t="s">
        <v>249</v>
      </c>
      <c r="B7" s="86">
        <f>SUM(D7:F7)</f>
        <v>500.000000</v>
      </c>
      <c r="C7" s="40"/>
      <c r="F7" s="26">
        <v>500.000000</v>
      </c>
      <c r="H7" s="26">
        <v>2639.000000</v>
      </c>
      <c r="I7" s="26" t="s">
        <v>401</v>
      </c>
    </row>
    <row customFormat="1" r="8" s="26">
      <c r="B8" s="86">
        <f>SUM(D8:F8)</f>
        <v>0.000000</v>
      </c>
      <c r="C8" s="41"/>
      <c r="D8" s="26">
        <v>0.000000</v>
      </c>
      <c r="H8" s="26">
        <v>1000.000000</v>
      </c>
      <c r="I8" s="26" t="s">
        <v>402</v>
      </c>
      <c r="K8" s="26" t="s">
        <v>404</v>
      </c>
    </row>
    <row customFormat="1" r="9" s="26">
      <c r="A9" s="31"/>
      <c r="B9" s="93">
        <f>SUM(D9:F9)</f>
        <v>0.000000</v>
      </c>
      <c r="C9" s="42"/>
      <c r="D9" s="31"/>
      <c r="E9" s="31"/>
      <c r="F9" s="31"/>
      <c r="H9" s="26">
        <v>1600.000000</v>
      </c>
      <c r="I9" s="26" t="s">
        <v>403</v>
      </c>
    </row>
    <row customFormat="1" r="10" s="26">
      <c r="A10" s="26" t="s">
        <v>16</v>
      </c>
      <c r="B10" s="86">
        <f>SUM(B7:B9)</f>
        <v>500.000000</v>
      </c>
      <c r="D10" s="26">
        <f>SUM(D7:D9)</f>
        <v>0.000000</v>
      </c>
      <c r="E10" s="26">
        <f>SUM(E7:E9)</f>
        <v>0.000000</v>
      </c>
      <c r="F10" s="26">
        <f>SUM(F7:F9)</f>
        <v>500.000000</v>
      </c>
    </row>
    <row customFormat="1" r="11" s="26">
      <c r="A11" s="29" t="s">
        <v>22</v>
      </c>
      <c r="B11" s="89"/>
      <c r="C11" s="36"/>
      <c r="D11" s="36"/>
      <c r="E11" s="36"/>
      <c r="F11" s="30"/>
    </row>
    <row customFormat="1" r="12" s="26">
      <c r="A12" s="26" t="s">
        <v>36</v>
      </c>
      <c r="B12" s="86">
        <f>SUM(D12,E12,F12)</f>
        <v>1200.000000</v>
      </c>
      <c r="C12" s="40">
        <v>4.000000</v>
      </c>
      <c r="D12" s="26">
        <v>1200.000000</v>
      </c>
      <c r="E12" s="26">
        <v>0.000000</v>
      </c>
    </row>
    <row customFormat="1" r="13" s="26">
      <c r="A13" s="26" t="s">
        <v>32</v>
      </c>
      <c r="B13" s="86">
        <f>SUM(D13,E13,F13)</f>
        <v>139.530000</v>
      </c>
      <c r="C13" s="41">
        <v>9.000000</v>
      </c>
      <c r="E13" s="26">
        <v>0.000000</v>
      </c>
      <c r="F13" s="26">
        <v>139.530000</v>
      </c>
      <c r="H13" s="26" t="s">
        <v>30</v>
      </c>
    </row>
    <row customFormat="1" r="14" s="26">
      <c r="A14" s="26" t="s">
        <v>18</v>
      </c>
      <c r="B14" s="86">
        <f>SUM(D14,E14,F14)</f>
        <v>65.000000</v>
      </c>
      <c r="C14" s="41">
        <v>3.000000</v>
      </c>
      <c r="E14" s="26">
        <v>65.000000</v>
      </c>
    </row>
    <row customFormat="1" r="15" s="26">
      <c r="A15" s="26" t="s">
        <v>17</v>
      </c>
      <c r="B15" s="86">
        <f>SUM(D15:F15)</f>
        <v>110.000000</v>
      </c>
      <c r="C15" s="41">
        <v>9.000000</v>
      </c>
      <c r="E15" s="26">
        <v>0.000000</v>
      </c>
      <c r="F15" s="26">
        <v>110.000000</v>
      </c>
    </row>
    <row customFormat="1" r="16" s="26">
      <c r="A16" s="26" t="s">
        <v>33</v>
      </c>
      <c r="B16" s="86">
        <f>SUM(D16:F16)</f>
        <v>93.000000</v>
      </c>
      <c r="C16" s="41">
        <v>15.000000</v>
      </c>
      <c r="F16" s="26">
        <v>93.000000</v>
      </c>
    </row>
    <row customFormat="1" r="17" s="26">
      <c r="A17" s="26" t="s">
        <v>34</v>
      </c>
      <c r="B17" s="86">
        <f>SUM(D17:F17)</f>
        <v>45.000000</v>
      </c>
      <c r="C17" s="41">
        <v>22.000000</v>
      </c>
      <c r="D17" s="26" t="s">
        <v>30</v>
      </c>
      <c r="F17" s="26">
        <v>45.000000</v>
      </c>
    </row>
    <row customFormat="1" r="18" s="26">
      <c r="A18" s="31" t="s">
        <v>29</v>
      </c>
      <c r="B18" s="93">
        <f>SUM(D18:F18)</f>
        <v>231.000000</v>
      </c>
      <c r="C18" s="42">
        <v>9.000000</v>
      </c>
      <c r="D18" s="31"/>
      <c r="E18" s="31">
        <v>0.000000</v>
      </c>
      <c r="F18" s="31">
        <v>231.000000</v>
      </c>
      <c r="H18" s="26" t="s">
        <v>360</v>
      </c>
    </row>
    <row customFormat="1" r="19" s="26">
      <c r="A19" s="26" t="s">
        <v>3</v>
      </c>
      <c r="B19" s="86">
        <f>SUM(D19:F19)</f>
        <v>1883.530000</v>
      </c>
      <c r="D19" s="26">
        <f>SUM(D12:D18)</f>
        <v>1200.000000</v>
      </c>
      <c r="E19" s="26">
        <f>SUM(E12:E18)</f>
        <v>65.000000</v>
      </c>
      <c r="F19" s="26">
        <f>SUM(F12:F18)</f>
        <v>618.530000</v>
      </c>
    </row>
    <row customFormat="1" r="20" s="26">
      <c r="A20" s="29" t="s">
        <v>4</v>
      </c>
      <c r="B20" s="89"/>
      <c r="C20" s="36"/>
      <c r="D20" s="36"/>
      <c r="E20" s="36"/>
      <c r="F20" s="30"/>
    </row>
    <row customFormat="1" r="21" s="26">
      <c r="A21" s="26" t="s">
        <v>5</v>
      </c>
      <c r="B21" s="90">
        <f>SUM(D21:F21)</f>
        <v>800.000000</v>
      </c>
      <c r="C21" s="40"/>
      <c r="D21" s="26">
        <v>600.000000</v>
      </c>
      <c r="E21" s="26">
        <v>200.000000</v>
      </c>
      <c r="H21" s="54" t="s">
        <v>39</v>
      </c>
      <c r="I21" s="37"/>
      <c r="J21" s="37"/>
      <c r="K21" s="37"/>
      <c r="L21" s="55"/>
    </row>
    <row customFormat="1" r="22" s="26">
      <c r="A22" s="26" t="s">
        <v>6</v>
      </c>
      <c r="B22" s="90">
        <f>SUM(D22:F22)</f>
        <v>200.000000</v>
      </c>
      <c r="C22" s="41"/>
      <c r="D22" s="26">
        <v>200.000000</v>
      </c>
      <c r="H22" s="57" t="s">
        <v>43</v>
      </c>
      <c r="I22" s="26" t="s">
        <v>391</v>
      </c>
      <c r="K22" s="26" t="s">
        <v>392</v>
      </c>
      <c r="L22" s="52"/>
    </row>
    <row customFormat="1" r="23" s="26">
      <c r="A23" s="58" t="s">
        <v>377</v>
      </c>
      <c r="B23" s="86">
        <f>SUM(D23:F23)</f>
        <v>125.000000</v>
      </c>
      <c r="C23" s="41"/>
      <c r="D23" s="26">
        <v>125.000000</v>
      </c>
      <c r="E23" s="26">
        <v>0.000000</v>
      </c>
      <c r="G23" s="58" t="s">
        <v>378</v>
      </c>
      <c r="H23" s="57"/>
      <c r="L23" s="52"/>
    </row>
    <row customFormat="1" r="24" s="26">
      <c r="A24" s="26" t="s">
        <v>260</v>
      </c>
      <c r="B24" s="86">
        <f>SUM(D24:F24)</f>
        <v>0.000000</v>
      </c>
      <c r="C24" s="41"/>
      <c r="E24" s="26">
        <v>0.000000</v>
      </c>
      <c r="F24" s="26">
        <v>0.000000</v>
      </c>
      <c r="H24" s="57" t="s">
        <v>384</v>
      </c>
      <c r="L24" s="52"/>
    </row>
    <row customFormat="1" r="25" s="26">
      <c r="A25" s="26" t="s">
        <v>19</v>
      </c>
      <c r="B25" s="86">
        <f>SUM(D25:F25)</f>
        <v>600.000000</v>
      </c>
      <c r="C25" s="41"/>
      <c r="D25" s="26">
        <v>100.000000</v>
      </c>
      <c r="E25" s="26">
        <v>200.000000</v>
      </c>
      <c r="F25" s="26">
        <v>300.000000</v>
      </c>
      <c r="H25" s="57"/>
      <c r="L25" s="52"/>
    </row>
    <row customFormat="1" r="26" s="26">
      <c r="A26" s="26" t="s">
        <v>228</v>
      </c>
      <c r="B26" s="86">
        <f>SUM(D26:F26)</f>
        <v>600.000000</v>
      </c>
      <c r="C26" s="41"/>
      <c r="D26" s="26">
        <v>600.000000</v>
      </c>
      <c r="H26" s="51" t="s">
        <v>353</v>
      </c>
      <c r="L26" s="52"/>
    </row>
    <row customFormat="1" r="27" s="26">
      <c r="A27" s="26" t="s">
        <v>47</v>
      </c>
      <c r="B27" s="86">
        <f>SUM(D27:F27)</f>
        <v>15.000000</v>
      </c>
      <c r="C27" s="41"/>
      <c r="F27" s="26">
        <v>15.000000</v>
      </c>
      <c r="H27" s="51"/>
      <c r="L27" s="52"/>
    </row>
    <row customFormat="1" r="28" s="26">
      <c r="A28" s="26" t="s">
        <v>38</v>
      </c>
      <c r="B28" s="86">
        <f>SUM(D28:F28)</f>
        <v>38.000000</v>
      </c>
      <c r="C28" s="41">
        <v>1.000000</v>
      </c>
      <c r="D28" s="26">
        <v>0.000000</v>
      </c>
      <c r="E28" s="26">
        <v>38.000000</v>
      </c>
      <c r="H28" s="51"/>
      <c r="L28" s="52"/>
    </row>
    <row customFormat="1" r="29" s="26">
      <c r="A29" s="26" t="s">
        <v>393</v>
      </c>
      <c r="B29" s="86">
        <f>SUM(D29:F29)</f>
        <v>0.000000</v>
      </c>
      <c r="C29" s="41"/>
      <c r="E29" s="26">
        <v>0.000000</v>
      </c>
      <c r="F29" s="26">
        <v>0.000000</v>
      </c>
      <c r="H29" s="51"/>
      <c r="L29" s="52"/>
    </row>
    <row customFormat="1" r="30" s="26">
      <c r="A30" s="26" t="s">
        <v>358</v>
      </c>
      <c r="B30" s="101">
        <f>SUM(D30:F30)</f>
        <v>0.000000</v>
      </c>
      <c r="C30" s="41"/>
      <c r="F30" s="26">
        <v>0.000000</v>
      </c>
      <c r="H30" s="51"/>
      <c r="L30" s="52"/>
    </row>
    <row customFormat="1" r="31" s="26">
      <c r="A31" s="26" t="s">
        <v>361</v>
      </c>
      <c r="B31" s="86">
        <f>SUM(D31:F31)</f>
        <v>0.000000</v>
      </c>
      <c r="C31" s="41"/>
      <c r="H31" s="51"/>
      <c r="L31" s="52"/>
    </row>
    <row customFormat="1" r="32" s="26">
      <c r="A32" s="26" t="s">
        <v>458</v>
      </c>
      <c r="B32" s="86">
        <f>SUM(D32:F32)</f>
        <v>100.000000</v>
      </c>
      <c r="C32" s="41"/>
      <c r="D32" s="26">
        <v>0.000000</v>
      </c>
      <c r="E32" s="26">
        <v>100.000000</v>
      </c>
      <c r="F32" s="26">
        <v>0.000000</v>
      </c>
      <c r="H32" s="51" t="s">
        <v>386</v>
      </c>
      <c r="L32" s="52"/>
    </row>
    <row customFormat="1" r="33" s="26">
      <c r="A33" s="26" t="s">
        <v>394</v>
      </c>
      <c r="B33" s="101">
        <f>SUM(D33:F33)</f>
        <v>40.000000</v>
      </c>
      <c r="C33" s="41"/>
      <c r="D33" s="26">
        <v>40.000000</v>
      </c>
      <c r="E33" s="26">
        <v>0.000000</v>
      </c>
      <c r="H33" s="51"/>
      <c r="L33" s="52"/>
    </row>
    <row customFormat="1" r="34" s="26">
      <c r="A34" s="58" t="s">
        <v>40</v>
      </c>
      <c r="B34" s="101">
        <f>SUM(D34:F34)</f>
        <v>40.000000</v>
      </c>
      <c r="C34" s="41"/>
      <c r="D34" s="26">
        <v>40.000000</v>
      </c>
      <c r="E34" s="26">
        <v>0.000000</v>
      </c>
      <c r="F34" s="26">
        <v>0.000000</v>
      </c>
      <c r="H34" s="51"/>
      <c r="L34" s="52"/>
    </row>
    <row customFormat="1" r="35" s="26">
      <c r="A35" s="58" t="s">
        <v>388</v>
      </c>
      <c r="B35" s="86">
        <f>SUM(D35:F35)</f>
        <v>100.000000</v>
      </c>
      <c r="C35" s="41"/>
      <c r="F35" s="26">
        <v>100.000000</v>
      </c>
      <c r="H35" s="51"/>
      <c r="L35" s="52"/>
    </row>
    <row customFormat="1" r="36" s="26">
      <c r="A36" s="58" t="s">
        <v>399</v>
      </c>
      <c r="B36" s="86">
        <f>SUM(D36:F36)</f>
        <v>0.000000</v>
      </c>
      <c r="C36" s="41"/>
      <c r="H36" s="51"/>
      <c r="L36" s="52"/>
    </row>
    <row customFormat="1" r="37" s="26">
      <c r="A37" s="58" t="s">
        <v>440</v>
      </c>
      <c r="B37" s="86">
        <f>SUM(D37:F37)</f>
        <v>326.010000</v>
      </c>
      <c r="C37" s="41"/>
      <c r="D37" s="26">
        <v>326.010000</v>
      </c>
      <c r="E37" s="26">
        <v>0.000000</v>
      </c>
      <c r="F37" s="26">
        <v>0.000000</v>
      </c>
      <c r="H37" s="51"/>
      <c r="L37" s="52"/>
    </row>
    <row customFormat="1" r="38" s="26">
      <c r="A38" s="58" t="s">
        <v>396</v>
      </c>
      <c r="B38" s="86">
        <f>SUM(D38:F38)</f>
        <v>45.000000</v>
      </c>
      <c r="C38" s="41"/>
      <c r="D38" s="26">
        <v>15.000000</v>
      </c>
      <c r="E38" s="26">
        <v>15.000000</v>
      </c>
      <c r="F38" s="26">
        <v>15.000000</v>
      </c>
      <c r="H38" s="51"/>
      <c r="L38" s="52"/>
    </row>
    <row customFormat="1" r="39" s="26">
      <c r="A39" s="58" t="s">
        <v>400</v>
      </c>
      <c r="B39" s="101">
        <f>SUM(D39:F39)</f>
        <v>200.000000</v>
      </c>
      <c r="C39" s="41"/>
      <c r="D39" s="26">
        <v>200.000000</v>
      </c>
      <c r="E39" s="26">
        <v>0.000000</v>
      </c>
      <c r="F39" s="26">
        <v>0.000000</v>
      </c>
      <c r="H39" s="51" t="s">
        <v>30</v>
      </c>
      <c r="L39" s="52"/>
    </row>
    <row customFormat="1" r="40" s="26">
      <c r="A40" s="58" t="s">
        <v>409</v>
      </c>
      <c r="B40" s="86">
        <f>SUM(D40:F40)</f>
        <v>40.000000</v>
      </c>
      <c r="C40" s="41"/>
      <c r="D40" s="26">
        <v>40.000000</v>
      </c>
      <c r="H40" s="51" t="s">
        <v>30</v>
      </c>
      <c r="L40" s="52"/>
    </row>
    <row customFormat="1" r="41" s="26">
      <c r="A41" s="58" t="s">
        <v>382</v>
      </c>
      <c r="B41" s="86">
        <f>SUM(D41:F41)</f>
        <v>90.000000</v>
      </c>
      <c r="C41" s="41"/>
      <c r="E41" s="26">
        <v>60.000000</v>
      </c>
      <c r="F41" s="26">
        <v>30.000000</v>
      </c>
      <c r="H41" s="51" t="s">
        <v>30</v>
      </c>
      <c r="L41" s="52"/>
    </row>
    <row customFormat="1" r="42" s="26">
      <c r="A42" s="58" t="s">
        <v>410</v>
      </c>
      <c r="B42" s="86">
        <f>SUM(D42:F42)</f>
        <v>25.000000</v>
      </c>
      <c r="C42" s="41"/>
      <c r="E42" s="26">
        <v>25.000000</v>
      </c>
      <c r="H42" s="51"/>
      <c r="L42" s="52"/>
    </row>
    <row customFormat="1" r="43" s="26">
      <c r="A43" s="26" t="s">
        <v>41</v>
      </c>
      <c r="B43" s="86">
        <f>SUM(D43:F43)</f>
        <v>6.000000</v>
      </c>
      <c r="C43" s="41"/>
      <c r="D43" s="26">
        <v>0.000000</v>
      </c>
      <c r="E43" s="26">
        <v>6.000000</v>
      </c>
      <c r="H43" s="51"/>
      <c r="L43" s="52"/>
    </row>
    <row customFormat="1" r="44" s="26">
      <c r="A44" s="26" t="s">
        <v>48</v>
      </c>
      <c r="B44" s="101">
        <f>SUM(D44:F44)</f>
        <v>50.000000</v>
      </c>
      <c r="C44" s="41" t="s">
        <v>35</v>
      </c>
      <c r="E44" s="26">
        <v>50.000000</v>
      </c>
      <c r="F44" s="26">
        <v>0.000000</v>
      </c>
      <c r="H44" s="51"/>
      <c r="L44" s="52"/>
    </row>
    <row customFormat="1" r="45" s="26">
      <c r="A45" s="31" t="s">
        <v>20</v>
      </c>
      <c r="B45" s="92">
        <f>SUM(D45:F45)</f>
        <v>100.000000</v>
      </c>
      <c r="C45" s="42"/>
      <c r="D45" s="31">
        <v>50.000000</v>
      </c>
      <c r="E45" s="102">
        <v>50.000000</v>
      </c>
      <c r="F45" s="31">
        <v>0.000000</v>
      </c>
      <c r="I45" s="31"/>
      <c r="J45" s="31"/>
      <c r="K45" s="31"/>
      <c r="L45" s="48"/>
    </row>
    <row customFormat="1" r="46" s="26">
      <c r="A46" s="26" t="s">
        <v>7</v>
      </c>
      <c r="B46" s="86">
        <f>SUM(D46:F46)</f>
        <v>3540.010000</v>
      </c>
      <c r="D46" s="26">
        <f>SUM(D21:D45)</f>
        <v>2336.010000</v>
      </c>
      <c r="E46" s="26">
        <f>SUM(E21:E45)</f>
        <v>744.000000</v>
      </c>
      <c r="F46" s="26">
        <f>SUM(F21:F45)</f>
        <v>460.000000</v>
      </c>
    </row>
    <row customFormat="1" r="47" s="26">
      <c r="A47" s="29" t="s">
        <v>8</v>
      </c>
      <c r="B47" s="89"/>
      <c r="C47" s="36"/>
      <c r="D47" s="36"/>
      <c r="E47" s="36"/>
      <c r="F47" s="30"/>
    </row>
    <row customFormat="1" r="48" s="26">
      <c r="A48" s="26" t="s">
        <v>9</v>
      </c>
      <c r="B48" s="86">
        <f>SUM(D48:F48)</f>
        <v>12599.970000</v>
      </c>
      <c r="C48" s="41">
        <v>15.000000</v>
      </c>
      <c r="E48" s="26">
        <v>12599.970000</v>
      </c>
    </row>
    <row customFormat="1" r="49" s="26">
      <c r="A49" s="26" t="s">
        <v>52</v>
      </c>
      <c r="B49" s="86">
        <f>SUM(D49:F49)</f>
        <v>2697.000000</v>
      </c>
      <c r="C49" s="41">
        <v>8.000000</v>
      </c>
      <c r="D49" s="26">
        <v>0.000000</v>
      </c>
      <c r="E49" s="26">
        <v>127.000000</v>
      </c>
      <c r="F49" s="26">
        <v>2570.000000</v>
      </c>
    </row>
    <row customFormat="1" r="50" s="26">
      <c r="A50" s="26" t="s">
        <v>51</v>
      </c>
      <c r="B50" s="95">
        <f>SUM(D50:F50)</f>
        <v>0.000000</v>
      </c>
      <c r="C50" s="41">
        <v>25.000000</v>
      </c>
      <c r="D50" s="26" t="s">
        <v>30</v>
      </c>
      <c r="F50" s="26">
        <v>0.000000</v>
      </c>
    </row>
    <row customFormat="1" r="51" s="26">
      <c r="A51" s="26" t="s">
        <v>27</v>
      </c>
      <c r="B51" s="95">
        <f>SUM(D51:F51)</f>
        <v>0.000000</v>
      </c>
      <c r="C51" s="41">
        <v>31.000000</v>
      </c>
      <c r="D51" s="26">
        <v>0.000000</v>
      </c>
      <c r="E51" s="26">
        <v>0.000000</v>
      </c>
      <c r="F51" s="26">
        <v>0.000000</v>
      </c>
    </row>
    <row customFormat="1" r="52" s="26">
      <c r="A52" s="26" t="s">
        <v>28</v>
      </c>
      <c r="B52" s="96">
        <f>SUM(D52:F52)</f>
        <v>0.000000</v>
      </c>
      <c r="C52" s="42">
        <v>4.000000</v>
      </c>
      <c r="D52" s="26">
        <v>0.000000</v>
      </c>
      <c r="E52" s="26">
        <v>0.000000</v>
      </c>
      <c r="F52" s="26">
        <v>0.000000</v>
      </c>
    </row>
    <row customFormat="1" r="53" s="26">
      <c r="A53" s="37" t="s">
        <v>10</v>
      </c>
      <c r="B53" s="86">
        <f>SUM(D53:F53)</f>
        <v>15296.970000</v>
      </c>
      <c r="C53" s="37"/>
      <c r="D53" s="37">
        <f>SUM(D48:D52)</f>
        <v>0.000000</v>
      </c>
      <c r="E53" s="37">
        <f>SUM(E48:E52)</f>
        <v>12726.970000</v>
      </c>
      <c r="F53" s="37">
        <f>SUM(F48:F52)</f>
        <v>2570.000000</v>
      </c>
    </row>
    <row customFormat="1" r="54" s="26">
      <c r="A54" s="29" t="s">
        <v>23</v>
      </c>
      <c r="B54" s="89"/>
      <c r="C54" s="36"/>
      <c r="D54" s="36"/>
      <c r="E54" s="36"/>
      <c r="F54" s="30"/>
    </row>
    <row customFormat="1" r="55" s="26">
      <c r="A55" s="26" t="s">
        <v>407</v>
      </c>
      <c r="B55" s="86">
        <f>SUM(D55:F55)</f>
        <v>0.000000</v>
      </c>
      <c r="F55" s="26">
        <v>0.000000</v>
      </c>
    </row>
    <row customFormat="1" r="56" s="26">
      <c r="A56" s="26" t="s">
        <v>408</v>
      </c>
      <c r="B56" s="86">
        <f>SUM(D56:F56)</f>
        <v>0.000000</v>
      </c>
      <c r="D56" s="26">
        <v>0.000000</v>
      </c>
    </row>
    <row customFormat="1" r="57" s="26">
      <c r="A57" s="26" t="s">
        <v>406</v>
      </c>
      <c r="B57" s="86">
        <f>SUM(D57:F57)</f>
        <v>25.000000</v>
      </c>
      <c r="D57" s="26">
        <v>25.000000</v>
      </c>
    </row>
    <row customFormat="1" r="58" s="26">
      <c r="A58" s="31" t="s">
        <v>405</v>
      </c>
      <c r="B58" s="87">
        <f>SUM(D58:F58)</f>
        <v>0.000000</v>
      </c>
      <c r="C58" s="31"/>
      <c r="D58" s="31"/>
      <c r="E58" s="31"/>
      <c r="F58" s="31"/>
    </row>
    <row customFormat="1" customHeight="1" ht="13.900000" r="59" s="26">
      <c r="A59" s="62" t="s">
        <v>263</v>
      </c>
      <c r="B59" s="94">
        <f>SUM(D59:F59)</f>
        <v>25.000000</v>
      </c>
      <c r="C59" s="62"/>
      <c r="D59" s="62">
        <f>SUM(D55:D58)</f>
        <v>25.000000</v>
      </c>
      <c r="E59" s="62">
        <f>SUM(E55:E58)</f>
        <v>0.000000</v>
      </c>
      <c r="F59" s="62">
        <f>SUM(F55:F58)</f>
        <v>0.000000</v>
      </c>
    </row>
    <row customFormat="1" customHeight="1" ht="13.900000" r="60" s="26">
      <c r="A60" s="26" t="s">
        <v>24</v>
      </c>
      <c r="B60" s="86">
        <f>B53+B46+B19+B59+B10</f>
        <v>21245.510000</v>
      </c>
      <c r="D60" s="26">
        <f>D53+D46+D19+D59+D10</f>
        <v>3561.010000</v>
      </c>
      <c r="E60" s="26">
        <f>E53+E46+E19+E59+E10</f>
        <v>13535.970000</v>
      </c>
      <c r="F60" s="26">
        <f>F53+F46+F19+F59+F10</f>
        <v>4148.530000</v>
      </c>
    </row>
    <row customFormat="1" r="62" s="26">
      <c r="A62" s="97" t="s">
        <v>11</v>
      </c>
      <c r="B62" s="100">
        <f>B3-B60</f>
        <v>-123.980000</v>
      </c>
      <c r="C62" s="99"/>
      <c r="D62" s="99">
        <f>D3-D60</f>
        <v>11741.520000</v>
      </c>
      <c r="E62" s="99">
        <f>E3-E60</f>
        <v>-10638.970000</v>
      </c>
      <c r="F62" s="100">
        <f>F3-F60</f>
        <v>-1226.530000</v>
      </c>
    </row>
    <row customFormat="1" r="64" s="26">
      <c r="A64" s="46" t="s">
        <v>25</v>
      </c>
      <c r="C64" s="90">
        <f>B21+B22+B45++B44+B39+B34+B33+B30</f>
        <v>1430.000000</v>
      </c>
      <c r="D64" s="45" t="s">
        <v>26</v>
      </c>
    </row>
    <row customFormat="1" r="67" s="26">
      <c r="A67" s="26" t="s">
        <v>441</v>
      </c>
      <c r="B67" s="26" t="s">
        <v>443</v>
      </c>
      <c r="C67" s="26" t="s">
        <v>310</v>
      </c>
    </row>
    <row customFormat="1" r="68" s="26">
      <c r="A68" s="26" t="s">
        <v>442</v>
      </c>
      <c r="B68" s="88"/>
      <c r="C68" s="26">
        <v>2062.190000</v>
      </c>
    </row>
    <row customFormat="1" r="69" s="26">
      <c r="A69" s="26" t="s">
        <v>444</v>
      </c>
      <c r="C69" s="26">
        <f>C68-B69</f>
        <v>2062.190000</v>
      </c>
    </row>
    <row customFormat="1" r="70" s="26">
      <c r="A70" s="26" t="s">
        <v>314</v>
      </c>
      <c r="B70" s="26">
        <v>378.000000</v>
      </c>
      <c r="C70" s="26">
        <f>C69-B70</f>
        <v>1684.190000</v>
      </c>
    </row>
    <row customFormat="1" r="71" s="26">
      <c r="A71" s="26" t="s">
        <v>459</v>
      </c>
      <c r="B71" s="26">
        <v>6.000000</v>
      </c>
      <c r="C71" s="26">
        <f>C70-B71</f>
        <v>1678.190000</v>
      </c>
    </row>
    <row customFormat="1" r="72" s="26">
      <c r="A72" s="26" t="s">
        <v>446</v>
      </c>
      <c r="B72" s="26">
        <v>15.000000</v>
      </c>
      <c r="C72" s="26">
        <f>C71-B72</f>
        <v>1663.190000</v>
      </c>
    </row>
    <row customFormat="1" r="73" s="26">
      <c r="A73" s="26" t="s">
        <v>447</v>
      </c>
      <c r="B73" s="26">
        <v>25.000000</v>
      </c>
      <c r="C73" s="26">
        <f>C72-B73</f>
        <v>1638.190000</v>
      </c>
    </row>
    <row customFormat="1" r="74" s="26">
      <c r="A74" s="26" t="s">
        <v>448</v>
      </c>
      <c r="B74" s="26">
        <v>30.000000</v>
      </c>
      <c r="C74" s="26">
        <f>C73-B74</f>
        <v>1608.190000</v>
      </c>
    </row>
    <row customFormat="1" r="75" s="26">
      <c r="A75" s="26" t="s">
        <v>449</v>
      </c>
      <c r="B75" s="26">
        <v>40.000000</v>
      </c>
      <c r="C75" s="26">
        <f>C74-B75</f>
        <v>1568.190000</v>
      </c>
    </row>
    <row customFormat="1" r="76" s="26">
      <c r="A76" s="26" t="s">
        <v>450</v>
      </c>
      <c r="C76" s="26">
        <f>C75-B76</f>
        <v>1568.190000</v>
      </c>
    </row>
    <row customFormat="1" r="77" s="26">
      <c r="A77" s="26" t="s">
        <v>451</v>
      </c>
      <c r="C77" s="26">
        <f>C76-B77</f>
        <v>1568.190000</v>
      </c>
    </row>
    <row customFormat="1" r="78" s="26">
      <c r="A78" s="26" t="s">
        <v>452</v>
      </c>
      <c r="B78" s="26">
        <v>100.000000</v>
      </c>
      <c r="C78" s="26">
        <f>C77-B78</f>
        <v>1468.190000</v>
      </c>
    </row>
    <row customFormat="1" r="79" s="26">
      <c r="A79" s="26" t="s">
        <v>453</v>
      </c>
      <c r="B79" s="26">
        <v>110.000000</v>
      </c>
      <c r="C79" s="26">
        <f>C78-B79</f>
        <v>1358.190000</v>
      </c>
    </row>
    <row customFormat="1" r="80" s="26">
      <c r="A80" s="26" t="s">
        <v>454</v>
      </c>
      <c r="B80" s="26">
        <v>93.000000</v>
      </c>
      <c r="C80" s="26">
        <f>C79-B80</f>
        <v>1265.190000</v>
      </c>
    </row>
    <row customFormat="1" r="81" s="26">
      <c r="A81" s="26" t="s">
        <v>455</v>
      </c>
      <c r="B81" s="26">
        <v>90.000000</v>
      </c>
      <c r="C81" s="26">
        <f>C80-B81</f>
        <v>1175.190000</v>
      </c>
    </row>
    <row customFormat="1" r="82" s="26">
      <c r="A82" s="26" t="s">
        <v>460</v>
      </c>
      <c r="B82" s="26">
        <v>231.000000</v>
      </c>
      <c r="C82" s="26">
        <f>C81-B82</f>
        <v>944.190000</v>
      </c>
    </row>
    <row customFormat="1" r="83" s="26">
      <c r="A83" s="26" t="s">
        <v>456</v>
      </c>
      <c r="B83" s="26">
        <v>500.000000</v>
      </c>
      <c r="C83" s="26">
        <f>C82-B83</f>
        <v>444.190000</v>
      </c>
    </row>
    <row customFormat="1" r="84" s="26">
      <c r="A84" s="26" t="s">
        <v>457</v>
      </c>
      <c r="B84" s="26">
        <v>-160.000000</v>
      </c>
      <c r="C84" s="26">
        <f>C83-B84</f>
        <v>604.190000</v>
      </c>
    </row>
    <row customFormat="1" r="85" s="26">
      <c r="A85" s="26" t="s">
        <v>463</v>
      </c>
      <c r="B85" s="26">
        <v>-60.000000</v>
      </c>
      <c r="C85" s="26">
        <f>C84-B85</f>
        <v>664.190000</v>
      </c>
    </row>
    <row customFormat="1" r="86" s="26">
      <c r="C86" s="26">
        <f>C85-B86</f>
        <v>664.190000</v>
      </c>
    </row>
    <row customFormat="1" r="87" s="26"/>
    <row customFormat="1" r="88" s="26">
      <c r="A88" s="26" t="s">
        <v>461</v>
      </c>
      <c r="B88" s="26">
        <v>123.000000</v>
      </c>
    </row>
    <row customFormat="1" r="89" s="26"/>
    <row customFormat="1" r="90" s="26"/>
    <row customFormat="1" r="91" s="26">
      <c r="A91" s="26" t="s">
        <v>464</v>
      </c>
      <c r="B91" s="26">
        <v>300.000000</v>
      </c>
    </row>
    <row customFormat="1" r="92" s="26">
      <c r="A92" s="26" t="s">
        <v>462</v>
      </c>
      <c r="B92" s="26">
        <f>C86-B88-B91+B89</f>
        <v>241.190000</v>
      </c>
    </row>
    <row customFormat="1" r="93" s="26"/>
  </sheetData>
  <conditionalFormatting sqref="B21">
    <cfRule type="cellIs" dxfId="9" priority="2" stopIfTrue="1" operator="notEqual">
      <formula>$D$21+$E$21+$F$21</formula>
    </cfRule>
  </conditionalFormatting>
  <conditionalFormatting sqref="B59">
    <cfRule type="cellIs" dxfId="8" priority="1" stopIfTrue="1" operator="notEqual">
      <formula>$D$59+$E$59+$F$59</formula>
    </cfRule>
  </conditionalFormatting>
</worksheet>
</file>

<file path=xl/worksheets/sheet12.xml><?xml version="1.0" encoding="utf-8"?>
<workshee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sheetPr codeName="Sheet13">
    <pageSetUpPr fitToPage="1"/>
  </sheetPr>
  <dimension ref="A1:L81"/>
  <sheetViews>
    <sheetView topLeftCell="A29" workbookViewId="0">
      <selection activeCell="D77" sqref="D77"/>
    </sheetView>
  </sheetViews>
  <sheetFormatPr defaultRowHeight="13.000000"/>
  <cols>
    <col customWidth="1" max="1" min="1" style="26" width="26.850000"/>
    <col customWidth="1" max="2" min="2" style="26" width="9.850000"/>
    <col customWidth="1" max="3" min="3" style="26" width="8.850000"/>
    <col customWidth="1" max="5" min="4" style="26" width="10.708333"/>
    <col customWidth="1" max="6" min="6" style="26" width="10.850000"/>
    <col customWidth="1" max="7" min="7" style="26" width="9.133333"/>
    <col customWidth="1" max="8" min="8" style="26" width="12.283333"/>
    <col customWidth="1" max="256" min="9" style="26" width="9.133333"/>
  </cols>
  <sheetData>
    <row customFormat="1" r="1" s="26">
      <c r="A1" s="97" t="s">
        <v>0</v>
      </c>
      <c r="B1" s="98"/>
      <c r="C1" s="26" t="s">
        <v>21</v>
      </c>
      <c r="D1" s="115">
        <v>41138.000000</v>
      </c>
      <c r="E1" s="34">
        <v>41151.000000</v>
      </c>
      <c r="F1" s="34">
        <v>41152.000000</v>
      </c>
      <c r="H1" s="50"/>
      <c r="I1" s="26" t="s">
        <v>387</v>
      </c>
    </row>
    <row customFormat="1" r="2" s="26">
      <c r="D2" s="26" t="s">
        <v>12</v>
      </c>
      <c r="E2" s="26" t="s">
        <v>13</v>
      </c>
      <c r="F2" s="26" t="s">
        <v>14</v>
      </c>
    </row>
    <row customFormat="1" r="3" s="26">
      <c r="A3" s="26" t="s">
        <v>1</v>
      </c>
      <c r="B3" s="39">
        <f>D3+E3+F3</f>
        <v>11427.000000</v>
      </c>
      <c r="D3" s="32">
        <f>2762</f>
        <v>2762.000000</v>
      </c>
      <c r="E3" s="32">
        <f>2852</f>
        <v>2852.000000</v>
      </c>
      <c r="F3" s="32">
        <f>2762+2762+289</f>
        <v>5813.000000</v>
      </c>
      <c r="H3" s="26">
        <f>3499/26</f>
        <v>134.576923</v>
      </c>
    </row>
    <row customFormat="1" r="4" s="26"/>
    <row customFormat="1" r="5" s="26">
      <c r="A5" s="97" t="s">
        <v>2</v>
      </c>
      <c r="B5" s="99"/>
      <c r="C5" s="99"/>
      <c r="D5" s="99"/>
      <c r="E5" s="99"/>
      <c r="F5" s="98"/>
    </row>
    <row customFormat="1" r="6" s="26">
      <c r="A6" s="29" t="s">
        <v>15</v>
      </c>
      <c r="B6" s="36"/>
      <c r="C6" s="36"/>
      <c r="D6" s="36"/>
      <c r="E6" s="36"/>
      <c r="F6" s="30"/>
    </row>
    <row customFormat="1" r="7" s="26">
      <c r="A7" s="26" t="s">
        <v>249</v>
      </c>
      <c r="B7" s="86">
        <f>SUM(D7:F7)</f>
        <v>500.000000</v>
      </c>
      <c r="C7" s="40"/>
      <c r="F7" s="26">
        <v>500.000000</v>
      </c>
      <c r="H7" s="26">
        <v>2639.000000</v>
      </c>
      <c r="I7" s="26" t="s">
        <v>401</v>
      </c>
    </row>
    <row customFormat="1" r="8" s="26">
      <c r="B8" s="86">
        <f>SUM(D8:F8)</f>
        <v>0.000000</v>
      </c>
      <c r="C8" s="41"/>
      <c r="D8" s="26">
        <v>0.000000</v>
      </c>
      <c r="H8" s="26">
        <v>1000.000000</v>
      </c>
      <c r="I8" s="26" t="s">
        <v>402</v>
      </c>
      <c r="K8" s="26" t="s">
        <v>404</v>
      </c>
    </row>
    <row customFormat="1" r="9" s="26">
      <c r="A9" s="31"/>
      <c r="B9" s="93">
        <f>SUM(D9:F9)</f>
        <v>0.000000</v>
      </c>
      <c r="C9" s="42"/>
      <c r="D9" s="31"/>
      <c r="E9" s="31"/>
      <c r="F9" s="31"/>
      <c r="H9" s="26">
        <v>1600.000000</v>
      </c>
      <c r="I9" s="26" t="s">
        <v>403</v>
      </c>
    </row>
    <row customFormat="1" r="10" s="26">
      <c r="A10" s="26" t="s">
        <v>16</v>
      </c>
      <c r="B10" s="86">
        <f>SUM(B7:B9)</f>
        <v>500.000000</v>
      </c>
      <c r="D10" s="26">
        <f>SUM(D7:D9)</f>
        <v>0.000000</v>
      </c>
      <c r="E10" s="26">
        <f>SUM(E7:E9)</f>
        <v>0.000000</v>
      </c>
      <c r="F10" s="26">
        <f>SUM(F7:F9)</f>
        <v>500.000000</v>
      </c>
    </row>
    <row customFormat="1" r="11" s="26">
      <c r="A11" s="29" t="s">
        <v>22</v>
      </c>
      <c r="B11" s="89"/>
      <c r="C11" s="36"/>
      <c r="D11" s="36"/>
      <c r="E11" s="36"/>
      <c r="F11" s="30"/>
    </row>
    <row customFormat="1" r="12" s="26">
      <c r="A12" s="26" t="s">
        <v>36</v>
      </c>
      <c r="B12" s="86">
        <f>SUM(D12,E12,F12)</f>
        <v>1200.000000</v>
      </c>
      <c r="C12" s="40">
        <v>4.000000</v>
      </c>
      <c r="D12" s="26">
        <v>1200.000000</v>
      </c>
      <c r="E12" s="26">
        <v>0.000000</v>
      </c>
    </row>
    <row customFormat="1" r="13" s="26">
      <c r="A13" s="26" t="s">
        <v>32</v>
      </c>
      <c r="B13" s="86">
        <f>SUM(D13,E13,F13)</f>
        <v>136.540000</v>
      </c>
      <c r="C13" s="41">
        <v>9.000000</v>
      </c>
      <c r="E13" s="26">
        <v>0.000000</v>
      </c>
      <c r="F13" s="26">
        <v>136.540000</v>
      </c>
      <c r="H13" s="26" t="s">
        <v>30</v>
      </c>
    </row>
    <row customFormat="1" r="14" s="26">
      <c r="A14" s="26" t="s">
        <v>18</v>
      </c>
      <c r="B14" s="86">
        <f>SUM(D14,E14,F14)</f>
        <v>65.000000</v>
      </c>
      <c r="C14" s="41">
        <v>3.000000</v>
      </c>
      <c r="E14" s="26">
        <v>65.000000</v>
      </c>
    </row>
    <row customFormat="1" r="15" s="26">
      <c r="A15" s="26" t="s">
        <v>17</v>
      </c>
      <c r="B15" s="86">
        <f>SUM(D15:F15)</f>
        <v>110.000000</v>
      </c>
      <c r="C15" s="41">
        <v>9.000000</v>
      </c>
      <c r="E15" s="26">
        <v>0.000000</v>
      </c>
      <c r="F15" s="26">
        <v>110.000000</v>
      </c>
    </row>
    <row customFormat="1" r="16" s="26">
      <c r="A16" s="26" t="s">
        <v>33</v>
      </c>
      <c r="B16" s="86">
        <f>SUM(D16:F16)</f>
        <v>90.000000</v>
      </c>
      <c r="C16" s="41">
        <v>15.000000</v>
      </c>
      <c r="F16" s="26">
        <v>90.000000</v>
      </c>
    </row>
    <row customFormat="1" r="17" s="26">
      <c r="A17" s="26" t="s">
        <v>34</v>
      </c>
      <c r="B17" s="86">
        <f>SUM(D17:F17)</f>
        <v>45.000000</v>
      </c>
      <c r="C17" s="41">
        <v>22.000000</v>
      </c>
      <c r="D17" s="26" t="s">
        <v>30</v>
      </c>
      <c r="F17" s="26">
        <v>45.000000</v>
      </c>
    </row>
    <row customFormat="1" r="18" s="26">
      <c r="A18" s="31" t="s">
        <v>29</v>
      </c>
      <c r="B18" s="93">
        <f>SUM(D18:F18)</f>
        <v>231.000000</v>
      </c>
      <c r="C18" s="42">
        <v>9.000000</v>
      </c>
      <c r="D18" s="31"/>
      <c r="E18" s="31">
        <v>0.000000</v>
      </c>
      <c r="F18" s="31">
        <v>231.000000</v>
      </c>
      <c r="H18" s="26" t="s">
        <v>360</v>
      </c>
    </row>
    <row customFormat="1" r="19" s="26">
      <c r="A19" s="26" t="s">
        <v>3</v>
      </c>
      <c r="B19" s="86">
        <f>SUM(D19:F19)</f>
        <v>1877.540000</v>
      </c>
      <c r="D19" s="26">
        <f>SUM(D12:D18)</f>
        <v>1200.000000</v>
      </c>
      <c r="E19" s="26">
        <f>SUM(E12:E18)</f>
        <v>65.000000</v>
      </c>
      <c r="F19" s="26">
        <f>SUM(F12:F18)</f>
        <v>612.540000</v>
      </c>
    </row>
    <row customFormat="1" r="20" s="26">
      <c r="A20" s="29" t="s">
        <v>4</v>
      </c>
      <c r="B20" s="89"/>
      <c r="C20" s="36"/>
      <c r="D20" s="36"/>
      <c r="E20" s="36"/>
      <c r="F20" s="30"/>
    </row>
    <row customFormat="1" r="21" s="26">
      <c r="A21" s="26" t="s">
        <v>5</v>
      </c>
      <c r="B21" s="90">
        <f>SUM(D21:F21)</f>
        <v>600.000000</v>
      </c>
      <c r="C21" s="40"/>
      <c r="D21" s="26">
        <v>600.000000</v>
      </c>
      <c r="G21" s="26">
        <v>555.000000</v>
      </c>
      <c r="H21" s="54" t="s">
        <v>39</v>
      </c>
      <c r="I21" s="37"/>
      <c r="J21" s="37"/>
      <c r="K21" s="37"/>
      <c r="L21" s="55"/>
    </row>
    <row customFormat="1" r="22" s="26">
      <c r="A22" s="26" t="s">
        <v>6</v>
      </c>
      <c r="B22" s="90">
        <f>SUM(D22:F22)</f>
        <v>200.000000</v>
      </c>
      <c r="C22" s="41"/>
      <c r="D22" s="26">
        <v>200.000000</v>
      </c>
      <c r="G22" s="26">
        <v>140.000000</v>
      </c>
      <c r="H22" s="57" t="s">
        <v>43</v>
      </c>
      <c r="I22" s="26" t="s">
        <v>391</v>
      </c>
      <c r="K22" s="26" t="s">
        <v>392</v>
      </c>
      <c r="L22" s="52"/>
    </row>
    <row customFormat="1" r="23" s="26">
      <c r="A23" s="58" t="s">
        <v>377</v>
      </c>
      <c r="B23" s="86">
        <f>SUM(D23:F23)</f>
        <v>125.000000</v>
      </c>
      <c r="C23" s="41"/>
      <c r="E23" s="26">
        <v>125.000000</v>
      </c>
      <c r="G23" s="58" t="s">
        <v>378</v>
      </c>
      <c r="H23" s="57"/>
      <c r="L23" s="52"/>
    </row>
    <row customFormat="1" r="24" s="26">
      <c r="A24" s="26" t="s">
        <v>260</v>
      </c>
      <c r="B24" s="86">
        <f>SUM(D24:F24)</f>
        <v>130.000000</v>
      </c>
      <c r="C24" s="41"/>
      <c r="E24" s="26">
        <v>100.000000</v>
      </c>
      <c r="F24" s="26">
        <v>30.000000</v>
      </c>
      <c r="H24" s="57" t="s">
        <v>477</v>
      </c>
      <c r="L24" s="52"/>
    </row>
    <row customFormat="1" r="25" s="26">
      <c r="A25" s="26" t="s">
        <v>19</v>
      </c>
      <c r="B25" s="86">
        <f>SUM(D25:F25)</f>
        <v>600.000000</v>
      </c>
      <c r="C25" s="41"/>
      <c r="D25" s="26">
        <v>100.000000</v>
      </c>
      <c r="E25" s="26">
        <v>200.000000</v>
      </c>
      <c r="F25" s="26">
        <v>300.000000</v>
      </c>
      <c r="H25" s="57"/>
      <c r="L25" s="52"/>
    </row>
    <row customFormat="1" r="26" s="26">
      <c r="A26" s="26" t="s">
        <v>228</v>
      </c>
      <c r="B26" s="86">
        <f>SUM(D26:F26)</f>
        <v>300.000000</v>
      </c>
      <c r="C26" s="41"/>
      <c r="D26" s="26">
        <v>150.000000</v>
      </c>
      <c r="E26" s="26">
        <v>150.000000</v>
      </c>
      <c r="H26" s="51" t="s">
        <v>353</v>
      </c>
      <c r="L26" s="52"/>
    </row>
    <row customFormat="1" r="27" s="26">
      <c r="A27" s="26" t="s">
        <v>47</v>
      </c>
      <c r="B27" s="86">
        <f>SUM(D27:F27)</f>
        <v>120.000000</v>
      </c>
      <c r="C27" s="41"/>
      <c r="E27" s="26">
        <v>105.000000</v>
      </c>
      <c r="F27" s="26">
        <v>15.000000</v>
      </c>
      <c r="H27" s="51"/>
      <c r="L27" s="52"/>
    </row>
    <row customFormat="1" r="28" s="26">
      <c r="A28" s="26" t="s">
        <v>38</v>
      </c>
      <c r="B28" s="86">
        <f>SUM(D28:F28)</f>
        <v>38.000000</v>
      </c>
      <c r="C28" s="41">
        <v>1.000000</v>
      </c>
      <c r="D28" s="26">
        <v>0.000000</v>
      </c>
      <c r="E28" s="26">
        <v>38.000000</v>
      </c>
      <c r="H28" s="51"/>
      <c r="L28" s="52"/>
    </row>
    <row customFormat="1" customHeight="1" ht="17.250000" r="29" s="26">
      <c r="A29" s="26" t="s">
        <v>393</v>
      </c>
      <c r="B29" s="86">
        <f>SUM(D29:F29)</f>
        <v>190.000000</v>
      </c>
      <c r="C29" s="41"/>
      <c r="E29" s="26">
        <v>90.000000</v>
      </c>
      <c r="F29" s="26">
        <v>100.000000</v>
      </c>
      <c r="H29" s="51"/>
      <c r="J29" s="113" t="s">
        <v>465</v>
      </c>
      <c r="L29" s="114"/>
    </row>
    <row customFormat="1" r="30" s="26">
      <c r="A30" s="26" t="s">
        <v>478</v>
      </c>
      <c r="B30" s="101">
        <f>SUM(D30:F30)</f>
        <v>150.000000</v>
      </c>
      <c r="C30" s="41"/>
      <c r="F30" s="26">
        <v>150.000000</v>
      </c>
      <c r="H30" s="51"/>
      <c r="L30" s="52"/>
    </row>
    <row customFormat="1" r="31" s="26">
      <c r="A31" s="26" t="s">
        <v>476</v>
      </c>
      <c r="B31" s="86">
        <f>SUM(D31:F31)</f>
        <v>185.000000</v>
      </c>
      <c r="C31" s="41"/>
      <c r="E31" s="26">
        <v>185.000000</v>
      </c>
      <c r="H31" s="51"/>
      <c r="L31" s="52"/>
    </row>
    <row customFormat="1" r="32" s="26">
      <c r="A32" s="26" t="s">
        <v>474</v>
      </c>
      <c r="B32" s="86">
        <f>SUM(D32:F32)</f>
        <v>160.000000</v>
      </c>
      <c r="C32" s="41"/>
      <c r="E32" s="26">
        <v>160.000000</v>
      </c>
      <c r="F32" s="26">
        <v>0.000000</v>
      </c>
      <c r="H32" s="51" t="s">
        <v>386</v>
      </c>
      <c r="L32" s="52"/>
    </row>
    <row customFormat="1" r="33" s="26">
      <c r="A33" s="26" t="s">
        <v>472</v>
      </c>
      <c r="B33" s="101">
        <f>SUM(D33:F33)</f>
        <v>29.400000</v>
      </c>
      <c r="C33" s="41"/>
      <c r="D33" s="26">
        <v>29.400000</v>
      </c>
      <c r="E33" s="26">
        <v>0.000000</v>
      </c>
      <c r="H33" s="51"/>
      <c r="L33" s="52"/>
    </row>
    <row customFormat="1" r="34" s="26">
      <c r="A34" s="58" t="s">
        <v>40</v>
      </c>
      <c r="B34" s="101">
        <f>SUM(D34:F34)</f>
        <v>150.000000</v>
      </c>
      <c r="C34" s="41"/>
      <c r="D34" s="26">
        <v>50.000000</v>
      </c>
      <c r="E34" s="26">
        <v>100.000000</v>
      </c>
      <c r="F34" s="26">
        <v>0.000000</v>
      </c>
      <c r="G34" s="26">
        <v>50.000000</v>
      </c>
      <c r="H34" s="51"/>
      <c r="L34" s="52"/>
    </row>
    <row customFormat="1" r="35" s="26">
      <c r="A35" s="58" t="s">
        <v>469</v>
      </c>
      <c r="B35" s="86">
        <f>SUM(D35:F35)</f>
        <v>893.400000</v>
      </c>
      <c r="C35" s="41"/>
      <c r="D35" s="26">
        <v>893.400000</v>
      </c>
      <c r="H35" s="51"/>
      <c r="L35" s="52"/>
    </row>
    <row customFormat="1" r="36" s="26">
      <c r="A36" s="58" t="s">
        <v>470</v>
      </c>
      <c r="B36" s="86">
        <f>SUM(D36:F36)</f>
        <v>500.000000</v>
      </c>
      <c r="C36" s="41"/>
      <c r="E36" s="26">
        <v>300.000000</v>
      </c>
      <c r="F36" s="26">
        <v>200.000000</v>
      </c>
      <c r="H36" s="51"/>
      <c r="L36" s="52"/>
    </row>
    <row customFormat="1" r="37" s="26">
      <c r="A37" s="58" t="s">
        <v>475</v>
      </c>
      <c r="B37" s="86">
        <f>SUM(D37:F37)</f>
        <v>530.000000</v>
      </c>
      <c r="C37" s="41"/>
      <c r="E37" s="26">
        <v>280.000000</v>
      </c>
      <c r="F37" s="26">
        <v>250.000000</v>
      </c>
      <c r="H37" s="57" t="s">
        <v>467</v>
      </c>
      <c r="L37" s="52"/>
    </row>
    <row customFormat="1" r="38" s="26">
      <c r="A38" s="58" t="s">
        <v>471</v>
      </c>
      <c r="B38" s="86">
        <f>SUM(D38:F38)</f>
        <v>130.000000</v>
      </c>
      <c r="C38" s="41"/>
      <c r="E38" s="26">
        <v>80.000000</v>
      </c>
      <c r="F38" s="26">
        <v>50.000000</v>
      </c>
      <c r="H38" s="51"/>
      <c r="L38" s="52"/>
    </row>
    <row customFormat="1" r="39" s="26">
      <c r="A39" s="58" t="s">
        <v>473</v>
      </c>
      <c r="B39" s="86">
        <f>SUM(D39:F39)</f>
        <v>55.000000</v>
      </c>
      <c r="C39" s="41"/>
      <c r="E39" s="26">
        <v>55.000000</v>
      </c>
      <c r="F39" s="26">
        <v>0.000000</v>
      </c>
      <c r="H39" s="51" t="s">
        <v>30</v>
      </c>
      <c r="L39" s="52"/>
    </row>
    <row customFormat="1" r="40" s="26">
      <c r="A40" s="58" t="s">
        <v>396</v>
      </c>
      <c r="B40" s="86">
        <f>SUM(D40:F40)</f>
        <v>45.000000</v>
      </c>
      <c r="C40" s="41"/>
      <c r="D40" s="26">
        <v>15.000000</v>
      </c>
      <c r="E40" s="26">
        <v>15.000000</v>
      </c>
      <c r="F40" s="26">
        <v>15.000000</v>
      </c>
      <c r="H40" s="51" t="s">
        <v>30</v>
      </c>
      <c r="L40" s="52"/>
    </row>
    <row customFormat="1" r="41" s="26">
      <c r="A41" s="58" t="s">
        <v>382</v>
      </c>
      <c r="B41" s="86">
        <f>SUM(D41:F41)</f>
        <v>118.000000</v>
      </c>
      <c r="C41" s="41"/>
      <c r="D41" s="26">
        <v>18.000000</v>
      </c>
      <c r="E41" s="26">
        <v>65.000000</v>
      </c>
      <c r="F41" s="26">
        <v>35.000000</v>
      </c>
      <c r="H41" s="51" t="s">
        <v>30</v>
      </c>
      <c r="L41" s="52"/>
    </row>
    <row customFormat="1" r="42" s="26">
      <c r="A42" s="58" t="s">
        <v>466</v>
      </c>
      <c r="B42" s="86">
        <f>SUM(D42:F42)</f>
        <v>7.630000</v>
      </c>
      <c r="C42" s="41"/>
      <c r="E42" s="26">
        <v>7.630000</v>
      </c>
      <c r="H42" s="51"/>
      <c r="L42" s="52"/>
    </row>
    <row customFormat="1" r="43" s="26">
      <c r="A43" s="26" t="s">
        <v>41</v>
      </c>
      <c r="B43" s="86">
        <f>SUM(D43:F43)</f>
        <v>2.000000</v>
      </c>
      <c r="C43" s="41"/>
      <c r="D43" s="26">
        <v>0.000000</v>
      </c>
      <c r="E43" s="26">
        <v>2.000000</v>
      </c>
      <c r="H43" s="51"/>
      <c r="L43" s="52"/>
    </row>
    <row customFormat="1" r="44" s="26">
      <c r="A44" s="26" t="s">
        <v>48</v>
      </c>
      <c r="B44" s="101">
        <f>SUM(D44:F44)</f>
        <v>0.000000</v>
      </c>
      <c r="C44" s="41" t="s">
        <v>35</v>
      </c>
      <c r="E44" s="26">
        <v>0.000000</v>
      </c>
      <c r="F44" s="26">
        <v>0.000000</v>
      </c>
      <c r="H44" s="51"/>
      <c r="L44" s="52"/>
    </row>
    <row customFormat="1" r="45" s="26">
      <c r="A45" s="31" t="s">
        <v>20</v>
      </c>
      <c r="B45" s="92">
        <f>SUM(D45:F45)</f>
        <v>50.000000</v>
      </c>
      <c r="C45" s="42"/>
      <c r="D45" s="31">
        <v>50.000000</v>
      </c>
      <c r="E45" s="102"/>
      <c r="F45" s="31">
        <v>0.000000</v>
      </c>
      <c r="G45" s="26">
        <v>20.000000</v>
      </c>
      <c r="I45" s="31"/>
      <c r="J45" s="31"/>
      <c r="K45" s="31"/>
      <c r="L45" s="48"/>
    </row>
    <row customFormat="1" r="46" s="26">
      <c r="A46" s="26" t="s">
        <v>7</v>
      </c>
      <c r="B46" s="86">
        <f>SUM(D46:F46)</f>
        <v>5308.430000</v>
      </c>
      <c r="D46" s="26">
        <f>SUM(D21:D45)</f>
        <v>2105.800000</v>
      </c>
      <c r="E46" s="26">
        <f>SUM(E21:E45)</f>
        <v>2057.630000</v>
      </c>
      <c r="F46" s="26">
        <f>SUM(F21:F45)</f>
        <v>1145.000000</v>
      </c>
      <c r="G46" s="26">
        <v>815.000000</v>
      </c>
    </row>
    <row customFormat="1" r="47" s="26">
      <c r="A47" s="29" t="s">
        <v>23</v>
      </c>
      <c r="B47" s="89"/>
      <c r="C47" s="36"/>
      <c r="D47" s="36"/>
      <c r="E47" s="36"/>
      <c r="F47" s="30"/>
    </row>
    <row customFormat="1" r="48" s="26">
      <c r="A48" s="26" t="s">
        <v>407</v>
      </c>
      <c r="B48" s="86">
        <f>SUM(D48:F48)</f>
        <v>0.000000</v>
      </c>
      <c r="F48" s="26">
        <v>0.000000</v>
      </c>
    </row>
    <row customFormat="1" r="49" s="26">
      <c r="A49" s="26" t="s">
        <v>408</v>
      </c>
      <c r="B49" s="86">
        <f>SUM(D49:F49)</f>
        <v>200.000000</v>
      </c>
      <c r="D49" s="26">
        <v>0.000000</v>
      </c>
      <c r="E49" s="26">
        <v>200.000000</v>
      </c>
    </row>
    <row customFormat="1" r="50" s="26">
      <c r="A50" s="26" t="s">
        <v>406</v>
      </c>
      <c r="B50" s="86">
        <f>SUM(D50:F50)</f>
        <v>25.000000</v>
      </c>
      <c r="F50" s="26">
        <v>25.000000</v>
      </c>
    </row>
    <row customFormat="1" r="51" s="26">
      <c r="A51" s="31" t="s">
        <v>405</v>
      </c>
      <c r="B51" s="87">
        <f>SUM(D51:F51)</f>
        <v>3500.000000</v>
      </c>
      <c r="C51" s="31"/>
      <c r="D51" s="31"/>
      <c r="E51" s="31"/>
      <c r="F51" s="31">
        <v>3500.000000</v>
      </c>
    </row>
    <row customFormat="1" customHeight="1" ht="13.500000" r="52" s="26">
      <c r="A52" s="62" t="s">
        <v>263</v>
      </c>
      <c r="B52" s="94">
        <f>SUM(D52:F52)</f>
        <v>3725.000000</v>
      </c>
      <c r="C52" s="62"/>
      <c r="D52" s="62">
        <f>SUM(D48:D51)</f>
        <v>0.000000</v>
      </c>
      <c r="E52" s="62">
        <f>SUM(E48:E51)</f>
        <v>200.000000</v>
      </c>
      <c r="F52" s="62">
        <f>SUM(F48:F51)</f>
        <v>3525.000000</v>
      </c>
    </row>
    <row customFormat="1" customHeight="1" ht="13.500000" r="53" s="26">
      <c r="A53" s="26" t="s">
        <v>24</v>
      </c>
      <c r="B53" s="86">
        <f>B46+B19+B52+B10</f>
        <v>11410.970000</v>
      </c>
      <c r="D53" s="26">
        <f>+D46+D19+D52+D10</f>
        <v>3305.800000</v>
      </c>
      <c r="E53" s="26">
        <f>E46+E19+E52+E10</f>
        <v>2322.630000</v>
      </c>
      <c r="F53" s="26">
        <f>F46+F19+F52+F10</f>
        <v>5782.540000</v>
      </c>
    </row>
    <row customFormat="1" r="55" s="26">
      <c r="A55" s="97" t="s">
        <v>11</v>
      </c>
      <c r="B55" s="100">
        <f>B3-B53</f>
        <v>16.030000</v>
      </c>
      <c r="C55" s="99"/>
      <c r="D55" s="99">
        <f>D3-D53</f>
        <v>-543.800000</v>
      </c>
      <c r="E55" s="99">
        <f>E3-E53</f>
        <v>529.370000</v>
      </c>
      <c r="F55" s="100">
        <f>F3-F53</f>
        <v>30.460000</v>
      </c>
    </row>
    <row customFormat="1" r="57" s="26">
      <c r="A57" s="46" t="s">
        <v>25</v>
      </c>
      <c r="C57" s="90">
        <f>B21+B22+B45++B44+B39+B34+B33+B30</f>
        <v>1234.400000</v>
      </c>
      <c r="D57" s="45" t="s">
        <v>26</v>
      </c>
    </row>
    <row r="59">
      <c r="A59" s="26" t="s">
        <v>487</v>
      </c>
    </row>
    <row r="61">
      <c r="A61" s="26" t="s">
        <v>488</v>
      </c>
      <c r="B61" s="116">
        <v>21.800000</v>
      </c>
      <c r="D61" s="26" t="s">
        <v>499</v>
      </c>
      <c r="F61" s="26">
        <v>4800.000000</v>
      </c>
      <c r="H61" s="26" t="s">
        <v>505</v>
      </c>
      <c r="J61" s="26" t="s">
        <v>506</v>
      </c>
    </row>
    <row r="62">
      <c r="A62" s="26" t="s">
        <v>489</v>
      </c>
      <c r="B62" s="116">
        <v>68.000000</v>
      </c>
      <c r="H62" s="88">
        <v>41185.000000</v>
      </c>
      <c r="J62" s="26">
        <v>207.000000</v>
      </c>
    </row>
    <row r="63">
      <c r="A63" s="26" t="s">
        <v>490</v>
      </c>
      <c r="B63" s="117">
        <v>329.430000</v>
      </c>
      <c r="D63" s="26" t="s">
        <v>500</v>
      </c>
      <c r="F63" s="26">
        <v>2335.720000</v>
      </c>
      <c r="G63" s="26" t="s">
        <v>507</v>
      </c>
      <c r="H63" s="88">
        <v>41194.000000</v>
      </c>
      <c r="I63" s="26">
        <v>230.000000</v>
      </c>
      <c r="J63" s="26">
        <f>J62+I63</f>
        <v>437.000000</v>
      </c>
    </row>
    <row r="64">
      <c r="A64" s="26" t="s">
        <v>491</v>
      </c>
      <c r="B64" s="116">
        <v>69.110000</v>
      </c>
      <c r="D64" s="26" t="s">
        <v>496</v>
      </c>
      <c r="F64" s="26">
        <v>434.390000</v>
      </c>
      <c r="G64" s="26" t="s">
        <v>508</v>
      </c>
      <c r="H64" s="88">
        <v>41202.000000</v>
      </c>
      <c r="I64" s="26">
        <v>-434.390000</v>
      </c>
      <c r="J64" s="26">
        <f>J63+I64</f>
        <v>2.610000</v>
      </c>
    </row>
    <row r="65">
      <c r="A65" s="26" t="s">
        <v>492</v>
      </c>
      <c r="B65" s="118">
        <v>466.560000</v>
      </c>
      <c r="D65" s="26" t="s">
        <v>497</v>
      </c>
      <c r="F65" s="26">
        <v>434.390000</v>
      </c>
      <c r="G65" s="26" t="s">
        <v>509</v>
      </c>
      <c r="H65" s="88">
        <v>41208.000000</v>
      </c>
      <c r="I65" s="26">
        <v>250.000000</v>
      </c>
      <c r="J65" s="26">
        <f>J64+I65</f>
        <v>252.610000</v>
      </c>
    </row>
    <row r="66">
      <c r="A66" s="26" t="s">
        <v>493</v>
      </c>
      <c r="B66" s="116">
        <v>112.040000</v>
      </c>
      <c r="C66" s="117">
        <v>151.200000</v>
      </c>
      <c r="D66" s="26" t="s">
        <v>498</v>
      </c>
      <c r="F66" s="26">
        <v>434.390000</v>
      </c>
      <c r="H66" s="116" t="s">
        <v>510</v>
      </c>
      <c r="I66" s="26">
        <v>-12.880000</v>
      </c>
      <c r="J66" s="26">
        <f>J65+I66</f>
        <v>239.730000</v>
      </c>
    </row>
    <row r="67">
      <c r="A67" s="26" t="s">
        <v>495</v>
      </c>
      <c r="B67" s="116">
        <v>12.880000</v>
      </c>
      <c r="D67" s="26" t="s">
        <v>501</v>
      </c>
      <c r="F67" s="26">
        <v>1000.000000</v>
      </c>
      <c r="J67" s="26">
        <f>J66+I67</f>
        <v>239.730000</v>
      </c>
    </row>
    <row customFormat="1" r="68" s="26">
      <c r="A68" s="26" t="s">
        <v>496</v>
      </c>
      <c r="B68" s="26">
        <v>434.390000</v>
      </c>
      <c r="C68" s="26">
        <v>400.210000</v>
      </c>
      <c r="H68" s="88">
        <v>41222.000000</v>
      </c>
      <c r="I68" s="26">
        <v>250.000000</v>
      </c>
      <c r="J68" s="26">
        <f>J67+I68</f>
        <v>489.730000</v>
      </c>
    </row>
    <row customFormat="1" r="69" s="26">
      <c r="A69" s="26" t="s">
        <v>497</v>
      </c>
      <c r="B69" s="26">
        <v>434.390000</v>
      </c>
      <c r="C69" s="26">
        <v>400.210000</v>
      </c>
      <c r="F69" s="26">
        <f>SUM(F63:F68)</f>
        <v>4638.890000</v>
      </c>
      <c r="H69" s="88">
        <v>41233.000000</v>
      </c>
      <c r="I69" s="26">
        <v>-434.390000</v>
      </c>
      <c r="J69" s="26">
        <f>J68+I69</f>
        <v>55.340000</v>
      </c>
    </row>
    <row r="70">
      <c r="A70" s="26" t="s">
        <v>498</v>
      </c>
      <c r="B70" s="26">
        <v>434.390000</v>
      </c>
      <c r="C70" s="26">
        <v>400.210000</v>
      </c>
      <c r="H70" s="88">
        <v>41236.000000</v>
      </c>
      <c r="I70" s="26">
        <v>230.000000</v>
      </c>
      <c r="J70" s="26">
        <f>J69+I70</f>
        <v>285.340000</v>
      </c>
    </row>
    <row r="71">
      <c r="A71" s="26" t="s">
        <v>494</v>
      </c>
      <c r="B71" s="26">
        <f>SUM(B61:B70)</f>
        <v>2382.990000</v>
      </c>
      <c r="J71" s="26">
        <f>J70+I71</f>
        <v>285.340000</v>
      </c>
    </row>
    <row r="72">
      <c r="H72" s="121" t="s">
        <v>511</v>
      </c>
      <c r="I72" s="26">
        <v>-21.800000</v>
      </c>
      <c r="J72" s="26">
        <f>J71+I72</f>
        <v>263.540000</v>
      </c>
    </row>
    <row r="73">
      <c r="A73" s="26" t="s">
        <v>502</v>
      </c>
      <c r="B73" s="26">
        <v>1000.000000</v>
      </c>
      <c r="D73" s="26">
        <v>250.000000</v>
      </c>
      <c r="E73" s="26" t="s">
        <v>503</v>
      </c>
      <c r="H73" s="88">
        <v>41250.000000</v>
      </c>
      <c r="I73" s="26">
        <v>230.000000</v>
      </c>
      <c r="J73" s="26">
        <f>J72+I73</f>
        <v>493.540000</v>
      </c>
    </row>
    <row r="74">
      <c r="D74" s="26">
        <f>250*6</f>
        <v>1500.000000</v>
      </c>
      <c r="E74" s="26" t="s">
        <v>504</v>
      </c>
      <c r="J74" s="26">
        <f>J73+I74</f>
        <v>493.540000</v>
      </c>
    </row>
    <row r="75">
      <c r="J75" s="26">
        <f>J74+I75</f>
        <v>493.540000</v>
      </c>
    </row>
    <row r="76">
      <c r="B76" s="116" t="s">
        <v>515</v>
      </c>
      <c r="C76" s="26">
        <f>B61+B62+B64+B66+B67</f>
        <v>283.830000</v>
      </c>
      <c r="H76" s="88">
        <v>41263.000000</v>
      </c>
      <c r="I76" s="26">
        <v>-434.390000</v>
      </c>
      <c r="J76" s="26">
        <f>J75+I76</f>
        <v>59.150000</v>
      </c>
    </row>
    <row r="77">
      <c r="B77" s="119" t="s">
        <v>516</v>
      </c>
      <c r="C77" s="26">
        <f>B63+C66</f>
        <v>480.630000</v>
      </c>
      <c r="H77" s="88">
        <v>41264.000000</v>
      </c>
      <c r="I77" s="26">
        <v>230.000000</v>
      </c>
      <c r="J77" s="26">
        <f>J76+I77</f>
        <v>289.150000</v>
      </c>
    </row>
    <row r="78">
      <c r="B78" s="118" t="s">
        <v>517</v>
      </c>
      <c r="C78" s="26">
        <f>B65</f>
        <v>466.560000</v>
      </c>
      <c r="H78" s="116" t="s">
        <v>513</v>
      </c>
      <c r="I78" s="26">
        <v>-68.000000</v>
      </c>
      <c r="J78" s="26">
        <f>J77+I78</f>
        <v>221.150000</v>
      </c>
    </row>
    <row r="79">
      <c r="H79" s="116" t="s">
        <v>514</v>
      </c>
      <c r="I79" s="26">
        <v>-112.040000</v>
      </c>
      <c r="J79" s="26">
        <f>J78+I79</f>
        <v>109.110000</v>
      </c>
    </row>
    <row r="80">
      <c r="H80" s="116" t="s">
        <v>512</v>
      </c>
      <c r="I80" s="26">
        <v>-69.110000</v>
      </c>
      <c r="J80" s="26">
        <f>J79+I80</f>
        <v>40.000000</v>
      </c>
    </row>
    <row r="81">
      <c r="J81" s="26">
        <f>J80+I81</f>
        <v>40.000000</v>
      </c>
    </row>
  </sheetData>
  <conditionalFormatting sqref="B21">
    <cfRule type="cellIs" dxfId="7" priority="2" stopIfTrue="1" operator="notEqual">
      <formula>$D$21+$E$21+$F$21</formula>
    </cfRule>
  </conditionalFormatting>
  <conditionalFormatting sqref="B52">
    <cfRule type="cellIs" dxfId="6" priority="1" stopIfTrue="1" operator="notEqual">
      <formula>$D$52+$E$52+$F$52</formula>
    </cfRule>
  </conditionalFormatting>
  <drawing r:id="rId1"/>
</worksheet>
</file>

<file path=xl/worksheets/sheet13.xml><?xml version="1.0" encoding="utf-8"?>
<workshee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sheetPr codeName="Sheet14"/>
  <dimension ref="A1:L81"/>
  <sheetViews>
    <sheetView topLeftCell="A54" workbookViewId="0">
      <selection activeCell="E22" sqref="E22"/>
    </sheetView>
  </sheetViews>
  <sheetFormatPr defaultRowHeight="13.000000"/>
  <cols>
    <col customWidth="1" max="1" min="1" style="26" width="26.850000"/>
    <col customWidth="1" max="2" min="2" style="26" width="9.850000"/>
    <col customWidth="1" max="3" min="3" style="26" width="8.850000"/>
    <col customWidth="1" max="5" min="4" style="26" width="10.708333"/>
    <col customWidth="1" max="6" min="6" style="26" width="10.850000"/>
    <col customWidth="1" max="7" min="7" style="26" width="9.133333"/>
    <col customWidth="1" max="8" min="8" style="26" width="12.283333"/>
    <col customWidth="1" max="256" min="9" style="26" width="9.133333"/>
  </cols>
  <sheetData>
    <row customFormat="1" r="1" s="26">
      <c r="A1" s="97" t="s">
        <v>0</v>
      </c>
      <c r="B1" s="98"/>
      <c r="C1" s="26" t="s">
        <v>21</v>
      </c>
      <c r="D1" s="34">
        <v>41180.000000</v>
      </c>
      <c r="E1" s="34"/>
      <c r="F1" s="34">
        <v>41194.000000</v>
      </c>
      <c r="H1" s="50"/>
      <c r="I1" s="26" t="s">
        <v>387</v>
      </c>
    </row>
    <row customFormat="1" r="2" s="26">
      <c r="D2" s="26" t="s">
        <v>12</v>
      </c>
      <c r="F2" s="26" t="s">
        <v>13</v>
      </c>
    </row>
    <row customFormat="1" r="3" s="26">
      <c r="A3" s="26" t="s">
        <v>1</v>
      </c>
      <c r="B3" s="39">
        <f>D3+E3+F3</f>
        <v>5912.000000</v>
      </c>
      <c r="D3" s="32">
        <f>2762+388</f>
        <v>3150.000000</v>
      </c>
      <c r="E3" s="32"/>
      <c r="F3" s="32">
        <f>2762</f>
        <v>2762.000000</v>
      </c>
      <c r="H3" s="26">
        <f>3499/26</f>
        <v>134.576923</v>
      </c>
    </row>
    <row customFormat="1" r="4" s="26"/>
    <row customFormat="1" r="5" s="26">
      <c r="A5" s="97" t="s">
        <v>2</v>
      </c>
      <c r="B5" s="99"/>
      <c r="C5" s="99"/>
      <c r="D5" s="99"/>
      <c r="E5" s="99"/>
      <c r="F5" s="98"/>
    </row>
    <row customFormat="1" r="6" s="26">
      <c r="A6" s="29" t="s">
        <v>15</v>
      </c>
      <c r="B6" s="36"/>
      <c r="C6" s="36"/>
      <c r="D6" s="36"/>
      <c r="E6" s="36"/>
      <c r="F6" s="30"/>
    </row>
    <row customFormat="1" r="7" s="26">
      <c r="A7" s="26" t="s">
        <v>249</v>
      </c>
      <c r="B7" s="86">
        <f>SUM(D7:F7)</f>
        <v>500.000000</v>
      </c>
      <c r="C7" s="40"/>
      <c r="F7" s="26">
        <v>500.000000</v>
      </c>
      <c r="H7" s="26">
        <v>1094.520000</v>
      </c>
      <c r="I7" s="26" t="s">
        <v>401</v>
      </c>
    </row>
    <row customFormat="1" r="8" s="26">
      <c r="B8" s="86">
        <f>SUM(D8:F8)</f>
        <v>0.000000</v>
      </c>
      <c r="C8" s="41"/>
      <c r="D8" s="26">
        <v>0.000000</v>
      </c>
      <c r="H8" s="26">
        <v>1000.000000</v>
      </c>
      <c r="I8" s="26" t="s">
        <v>402</v>
      </c>
      <c r="K8" s="26" t="s">
        <v>404</v>
      </c>
    </row>
    <row customFormat="1" r="9" s="26">
      <c r="A9" s="31"/>
      <c r="B9" s="93">
        <f>SUM(D9:F9)</f>
        <v>0.000000</v>
      </c>
      <c r="C9" s="42"/>
      <c r="D9" s="31"/>
      <c r="E9" s="31"/>
      <c r="F9" s="31"/>
    </row>
    <row customFormat="1" r="10" s="26">
      <c r="A10" s="26" t="s">
        <v>16</v>
      </c>
      <c r="B10" s="86">
        <f>SUM(B7:B9)</f>
        <v>500.000000</v>
      </c>
      <c r="D10" s="26">
        <f>SUM(D7:D9)</f>
        <v>0.000000</v>
      </c>
      <c r="E10" s="26">
        <f>SUM(E7:E9)</f>
        <v>0.000000</v>
      </c>
      <c r="F10" s="26">
        <f>SUM(F7:F9)</f>
        <v>500.000000</v>
      </c>
      <c r="H10" s="26" t="s">
        <v>482</v>
      </c>
    </row>
    <row customFormat="1" r="11" s="26">
      <c r="A11" s="29" t="s">
        <v>22</v>
      </c>
      <c r="B11" s="89"/>
      <c r="C11" s="36"/>
      <c r="D11" s="36"/>
      <c r="E11" s="36"/>
      <c r="F11" s="30"/>
      <c r="H11" s="26" t="s">
        <v>483</v>
      </c>
    </row>
    <row customFormat="1" r="12" s="26">
      <c r="A12" s="26" t="s">
        <v>36</v>
      </c>
      <c r="B12" s="86">
        <f>SUM(D12,E12,F12)</f>
        <v>1200.000000</v>
      </c>
      <c r="C12" s="40">
        <v>4.000000</v>
      </c>
      <c r="D12" s="26">
        <v>1200.000000</v>
      </c>
      <c r="E12" s="26">
        <v>0.000000</v>
      </c>
      <c r="H12" s="26" t="s">
        <v>484</v>
      </c>
    </row>
    <row customFormat="1" r="13" s="26">
      <c r="A13" s="26" t="s">
        <v>32</v>
      </c>
      <c r="B13" s="86">
        <f>SUM(D13,E13,F13)</f>
        <v>130.140000</v>
      </c>
      <c r="C13" s="41">
        <v>9.000000</v>
      </c>
      <c r="E13" s="26">
        <v>0.000000</v>
      </c>
      <c r="F13" s="26">
        <v>130.140000</v>
      </c>
      <c r="H13" s="26" t="s">
        <v>485</v>
      </c>
    </row>
    <row customFormat="1" r="14" s="26">
      <c r="A14" s="26" t="s">
        <v>18</v>
      </c>
      <c r="B14" s="86">
        <f>SUM(D14,E14,F14)</f>
        <v>65.000000</v>
      </c>
      <c r="C14" s="41">
        <v>3.000000</v>
      </c>
      <c r="E14" s="26">
        <v>65.000000</v>
      </c>
      <c r="H14" s="26" t="s">
        <v>486</v>
      </c>
    </row>
    <row customFormat="1" r="15" s="26">
      <c r="A15" s="26" t="s">
        <v>17</v>
      </c>
      <c r="B15" s="86">
        <f>SUM(D15:F15)</f>
        <v>110.000000</v>
      </c>
      <c r="C15" s="41">
        <v>9.000000</v>
      </c>
      <c r="E15" s="26">
        <v>0.000000</v>
      </c>
      <c r="F15" s="26">
        <v>110.000000</v>
      </c>
    </row>
    <row customFormat="1" r="16" s="26">
      <c r="A16" s="26" t="s">
        <v>33</v>
      </c>
      <c r="B16" s="86">
        <f>SUM(D16:F16)</f>
        <v>93.000000</v>
      </c>
      <c r="C16" s="41">
        <v>15.000000</v>
      </c>
      <c r="F16" s="26">
        <v>93.000000</v>
      </c>
    </row>
    <row customFormat="1" r="17" s="26">
      <c r="A17" s="26" t="s">
        <v>34</v>
      </c>
      <c r="B17" s="86">
        <f>SUM(D17:F17)</f>
        <v>45.000000</v>
      </c>
      <c r="C17" s="41">
        <v>22.000000</v>
      </c>
      <c r="D17" s="26" t="s">
        <v>30</v>
      </c>
      <c r="F17" s="26">
        <v>45.000000</v>
      </c>
    </row>
    <row customFormat="1" r="18" s="26">
      <c r="A18" s="31" t="s">
        <v>29</v>
      </c>
      <c r="B18" s="93">
        <f>SUM(D18:F18)</f>
        <v>322.000000</v>
      </c>
      <c r="C18" s="42">
        <v>9.000000</v>
      </c>
      <c r="D18" s="31"/>
      <c r="E18" s="31">
        <v>0.000000</v>
      </c>
      <c r="F18" s="31">
        <v>322.000000</v>
      </c>
      <c r="H18" s="26" t="s">
        <v>481</v>
      </c>
    </row>
    <row customFormat="1" r="19" s="26">
      <c r="A19" s="26" t="s">
        <v>3</v>
      </c>
      <c r="B19" s="86">
        <f>SUM(D19:F19)</f>
        <v>1965.140000</v>
      </c>
      <c r="D19" s="26">
        <f>SUM(D12:D18)</f>
        <v>1200.000000</v>
      </c>
      <c r="E19" s="26">
        <f>SUM(E12:E18)</f>
        <v>65.000000</v>
      </c>
      <c r="F19" s="26">
        <f>SUM(F12:F18)</f>
        <v>700.140000</v>
      </c>
    </row>
    <row customFormat="1" r="20" s="26">
      <c r="A20" s="29" t="s">
        <v>4</v>
      </c>
      <c r="B20" s="89"/>
      <c r="C20" s="36"/>
      <c r="D20" s="36"/>
      <c r="E20" s="36"/>
      <c r="F20" s="30"/>
    </row>
    <row customFormat="1" r="21" s="26">
      <c r="A21" s="26" t="s">
        <v>5</v>
      </c>
      <c r="B21" s="90">
        <f>SUM(D21:F21)</f>
        <v>700.000000</v>
      </c>
      <c r="C21" s="40"/>
      <c r="D21" s="26">
        <v>700.000000</v>
      </c>
      <c r="H21" s="54" t="s">
        <v>39</v>
      </c>
      <c r="I21" s="37"/>
      <c r="J21" s="37"/>
      <c r="K21" s="37"/>
      <c r="L21" s="55"/>
    </row>
    <row customFormat="1" r="22" s="26">
      <c r="A22" s="26" t="s">
        <v>6</v>
      </c>
      <c r="B22" s="90">
        <f>SUM(D22:F22)</f>
        <v>250.000000</v>
      </c>
      <c r="C22" s="41"/>
      <c r="D22" s="26">
        <v>250.000000</v>
      </c>
      <c r="H22" s="57" t="s">
        <v>43</v>
      </c>
      <c r="I22" s="26" t="s">
        <v>391</v>
      </c>
      <c r="K22" s="26" t="s">
        <v>392</v>
      </c>
      <c r="L22" s="52"/>
    </row>
    <row customFormat="1" r="23" s="26">
      <c r="A23" s="58" t="s">
        <v>377</v>
      </c>
      <c r="B23" s="86">
        <f>SUM(D23:F23)</f>
        <v>0.000000</v>
      </c>
      <c r="C23" s="41"/>
      <c r="D23" s="26">
        <v>0.000000</v>
      </c>
      <c r="E23" s="26">
        <v>0.000000</v>
      </c>
      <c r="G23" s="58" t="s">
        <v>378</v>
      </c>
      <c r="H23" s="57"/>
      <c r="L23" s="52"/>
    </row>
    <row customFormat="1" r="24" s="26">
      <c r="A24" s="26" t="s">
        <v>260</v>
      </c>
      <c r="B24" s="86">
        <f>SUM(D24:F24)</f>
        <v>130.000000</v>
      </c>
      <c r="C24" s="41"/>
      <c r="D24" s="26">
        <v>130.000000</v>
      </c>
      <c r="E24" s="26">
        <v>0.000000</v>
      </c>
      <c r="F24" s="26">
        <v>0.000000</v>
      </c>
      <c r="H24" s="57"/>
      <c r="L24" s="52"/>
    </row>
    <row customFormat="1" r="25" s="26">
      <c r="A25" s="26" t="s">
        <v>19</v>
      </c>
      <c r="B25" s="86">
        <f>SUM(D25:F25)</f>
        <v>600.000000</v>
      </c>
      <c r="C25" s="41"/>
      <c r="D25" s="26">
        <v>100.000000</v>
      </c>
      <c r="E25" s="26">
        <v>200.000000</v>
      </c>
      <c r="F25" s="26">
        <v>300.000000</v>
      </c>
      <c r="H25" s="57"/>
      <c r="L25" s="52"/>
    </row>
    <row customFormat="1" r="26" s="26">
      <c r="A26" s="26" t="s">
        <v>228</v>
      </c>
      <c r="B26" s="86">
        <f>SUM(D26:F26)</f>
        <v>0.000000</v>
      </c>
      <c r="C26" s="41"/>
      <c r="H26" s="51"/>
      <c r="L26" s="52"/>
    </row>
    <row customFormat="1" r="27" s="26">
      <c r="A27" s="26" t="s">
        <v>47</v>
      </c>
      <c r="B27" s="86">
        <f>SUM(D27:F27)</f>
        <v>30.000000</v>
      </c>
      <c r="C27" s="41"/>
      <c r="E27" s="26">
        <v>15.000000</v>
      </c>
      <c r="F27" s="26">
        <v>15.000000</v>
      </c>
      <c r="H27" s="51"/>
      <c r="L27" s="52"/>
    </row>
    <row customFormat="1" r="28" s="26">
      <c r="A28" s="26" t="s">
        <v>38</v>
      </c>
      <c r="B28" s="86">
        <f>SUM(D28:F28)</f>
        <v>38.000000</v>
      </c>
      <c r="C28" s="41">
        <v>1.000000</v>
      </c>
      <c r="D28" s="26">
        <v>0.000000</v>
      </c>
      <c r="E28" s="26">
        <v>38.000000</v>
      </c>
      <c r="H28" s="51"/>
      <c r="L28" s="52"/>
    </row>
    <row customFormat="1" customHeight="1" ht="17.250000" r="29" s="26">
      <c r="A29" s="26" t="s">
        <v>393</v>
      </c>
      <c r="B29" s="86">
        <f>SUM(D29:F29)</f>
        <v>180.000000</v>
      </c>
      <c r="C29" s="41"/>
      <c r="E29" s="26">
        <v>90.000000</v>
      </c>
      <c r="F29" s="26">
        <v>90.000000</v>
      </c>
      <c r="H29" s="51"/>
      <c r="J29" s="113"/>
      <c r="L29" s="114"/>
    </row>
    <row customFormat="1" r="30" s="26">
      <c r="A30" s="26" t="s">
        <v>358</v>
      </c>
      <c r="B30" s="101">
        <f>SUM(D30:F30)</f>
        <v>50.000000</v>
      </c>
      <c r="C30" s="41"/>
      <c r="D30" s="26">
        <v>50.000000</v>
      </c>
      <c r="H30" s="51"/>
      <c r="L30" s="52"/>
    </row>
    <row customFormat="1" r="31" s="26">
      <c r="A31" s="26" t="s">
        <v>361</v>
      </c>
      <c r="B31" s="86">
        <f>SUM(D31:F31)</f>
        <v>0.000000</v>
      </c>
      <c r="C31" s="41"/>
      <c r="H31" s="51"/>
      <c r="L31" s="52"/>
    </row>
    <row customFormat="1" r="32" s="26">
      <c r="A32" s="26" t="s">
        <v>468</v>
      </c>
      <c r="B32" s="86">
        <f>SUM(D32:F32)</f>
        <v>0.000000</v>
      </c>
      <c r="C32" s="41"/>
      <c r="D32" s="26">
        <v>0.000000</v>
      </c>
      <c r="F32" s="26">
        <v>0.000000</v>
      </c>
      <c r="H32" s="51" t="s">
        <v>386</v>
      </c>
      <c r="L32" s="52"/>
    </row>
    <row customFormat="1" r="33" s="26">
      <c r="A33" s="26" t="s">
        <v>472</v>
      </c>
      <c r="B33" s="101">
        <f>SUM(D33:F33)</f>
        <v>0.000000</v>
      </c>
      <c r="C33" s="41"/>
      <c r="E33" s="26">
        <v>0.000000</v>
      </c>
      <c r="H33" s="51"/>
      <c r="L33" s="52"/>
    </row>
    <row customFormat="1" r="34" s="26">
      <c r="A34" s="58" t="s">
        <v>40</v>
      </c>
      <c r="B34" s="101">
        <f>SUM(D34:F34)</f>
        <v>50.000000</v>
      </c>
      <c r="C34" s="41"/>
      <c r="D34" s="26">
        <v>50.000000</v>
      </c>
      <c r="E34" s="26">
        <v>0.000000</v>
      </c>
      <c r="F34" s="26">
        <v>0.000000</v>
      </c>
      <c r="H34" s="51"/>
      <c r="L34" s="52"/>
    </row>
    <row customFormat="1" r="35" s="26">
      <c r="A35" s="58"/>
      <c r="B35" s="86">
        <f>SUM(D35:F35)</f>
        <v>0.000000</v>
      </c>
      <c r="C35" s="41"/>
      <c r="H35" s="51"/>
      <c r="L35" s="52"/>
    </row>
    <row customFormat="1" r="36" s="26">
      <c r="A36" s="58" t="s">
        <v>479</v>
      </c>
      <c r="B36" s="86">
        <f>SUM(D36:F36)</f>
        <v>35.000000</v>
      </c>
      <c r="C36" s="41"/>
      <c r="D36" s="26">
        <v>35.000000</v>
      </c>
      <c r="H36" s="51"/>
      <c r="L36" s="52"/>
    </row>
    <row customFormat="1" r="37" s="26">
      <c r="A37" s="58"/>
      <c r="B37" s="86">
        <f>SUM(D37:F37)</f>
        <v>0.000000</v>
      </c>
      <c r="C37" s="41"/>
      <c r="F37" s="26">
        <v>0.000000</v>
      </c>
      <c r="H37" s="57"/>
      <c r="L37" s="52"/>
    </row>
    <row customFormat="1" r="38" s="26">
      <c r="A38" s="58"/>
      <c r="B38" s="86">
        <f>SUM(D38:F38)</f>
        <v>0.000000</v>
      </c>
      <c r="C38" s="41"/>
      <c r="H38" s="51"/>
      <c r="L38" s="52"/>
    </row>
    <row customFormat="1" r="39" s="26">
      <c r="A39" s="58"/>
      <c r="B39" s="86">
        <f>SUM(D39:F39)</f>
        <v>0.000000</v>
      </c>
      <c r="C39" s="41"/>
      <c r="F39" s="26">
        <v>0.000000</v>
      </c>
      <c r="H39" s="51" t="s">
        <v>30</v>
      </c>
      <c r="L39" s="52"/>
    </row>
    <row customFormat="1" r="40" s="26">
      <c r="A40" s="58" t="s">
        <v>396</v>
      </c>
      <c r="B40" s="86">
        <f>SUM(D40:F40)</f>
        <v>0.000000</v>
      </c>
      <c r="C40" s="41"/>
      <c r="H40" s="51" t="s">
        <v>30</v>
      </c>
      <c r="L40" s="52"/>
    </row>
    <row customFormat="1" r="41" s="26">
      <c r="A41" s="58" t="s">
        <v>480</v>
      </c>
      <c r="B41" s="86">
        <f>SUM(D41:F41)</f>
        <v>120.000000</v>
      </c>
      <c r="C41" s="41"/>
      <c r="D41" s="26">
        <v>40.000000</v>
      </c>
      <c r="E41" s="26">
        <v>45.000000</v>
      </c>
      <c r="F41" s="26">
        <v>35.000000</v>
      </c>
      <c r="H41" s="51" t="s">
        <v>30</v>
      </c>
      <c r="L41" s="52"/>
    </row>
    <row customFormat="1" r="42" s="26">
      <c r="A42" s="58" t="s">
        <v>466</v>
      </c>
      <c r="B42" s="86">
        <f>SUM(D42:F42)</f>
        <v>7.630000</v>
      </c>
      <c r="C42" s="41"/>
      <c r="E42" s="26">
        <v>7.630000</v>
      </c>
      <c r="H42" s="51"/>
      <c r="L42" s="52"/>
    </row>
    <row customFormat="1" r="43" s="26">
      <c r="A43" s="26" t="s">
        <v>41</v>
      </c>
      <c r="B43" s="86">
        <f>SUM(D43:F43)</f>
        <v>5.000000</v>
      </c>
      <c r="C43" s="41"/>
      <c r="D43" s="26">
        <v>0.000000</v>
      </c>
      <c r="E43" s="26">
        <v>5.000000</v>
      </c>
      <c r="H43" s="51"/>
      <c r="L43" s="52"/>
    </row>
    <row customFormat="1" r="44" s="26">
      <c r="A44" s="26" t="s">
        <v>48</v>
      </c>
      <c r="B44" s="101">
        <f>SUM(D44:F44)</f>
        <v>50.000000</v>
      </c>
      <c r="C44" s="41" t="s">
        <v>35</v>
      </c>
      <c r="E44" s="26">
        <v>50.000000</v>
      </c>
      <c r="F44" s="26">
        <v>0.000000</v>
      </c>
      <c r="H44" s="51"/>
      <c r="L44" s="52"/>
    </row>
    <row customFormat="1" r="45" s="26">
      <c r="A45" s="31" t="s">
        <v>20</v>
      </c>
      <c r="B45" s="92">
        <f>SUM(D45:F45)</f>
        <v>50.000000</v>
      </c>
      <c r="C45" s="42"/>
      <c r="D45" s="31">
        <v>50.000000</v>
      </c>
      <c r="E45" s="102"/>
      <c r="F45" s="31">
        <v>0.000000</v>
      </c>
      <c r="I45" s="31"/>
      <c r="J45" s="31"/>
      <c r="K45" s="31"/>
      <c r="L45" s="48"/>
    </row>
    <row customFormat="1" r="46" s="26">
      <c r="A46" s="26" t="s">
        <v>7</v>
      </c>
      <c r="B46" s="86">
        <f>SUM(D46:F46)</f>
        <v>2295.630000</v>
      </c>
      <c r="D46" s="26">
        <f>SUM(D21:D45)</f>
        <v>1405.000000</v>
      </c>
      <c r="E46" s="26">
        <f>SUM(E21:E45)</f>
        <v>450.630000</v>
      </c>
      <c r="F46" s="26">
        <f>SUM(F21:F45)</f>
        <v>440.000000</v>
      </c>
    </row>
    <row customFormat="1" r="47" s="26">
      <c r="A47" s="29" t="s">
        <v>23</v>
      </c>
      <c r="B47" s="89"/>
      <c r="C47" s="36"/>
      <c r="D47" s="36"/>
      <c r="E47" s="36"/>
      <c r="F47" s="30"/>
    </row>
    <row customFormat="1" r="48" s="26">
      <c r="A48" s="26" t="s">
        <v>407</v>
      </c>
      <c r="B48" s="86">
        <f>SUM(D48:F48)</f>
        <v>100.000000</v>
      </c>
      <c r="E48" s="26">
        <v>100.000000</v>
      </c>
      <c r="F48" s="26">
        <v>0.000000</v>
      </c>
    </row>
    <row customFormat="1" r="49" s="26">
      <c r="A49" s="26" t="s">
        <v>408</v>
      </c>
      <c r="B49" s="86">
        <f>SUM(D49:F49)</f>
        <v>500.000000</v>
      </c>
      <c r="D49" s="26">
        <v>0.000000</v>
      </c>
      <c r="E49" s="26">
        <v>500.000000</v>
      </c>
    </row>
    <row customFormat="1" r="50" s="26">
      <c r="A50" s="26" t="s">
        <v>406</v>
      </c>
      <c r="B50" s="86">
        <f>SUM(D50:F50)</f>
        <v>25.000000</v>
      </c>
      <c r="D50" s="26">
        <v>25.000000</v>
      </c>
    </row>
    <row customFormat="1" r="51" s="26">
      <c r="A51" s="31" t="s">
        <v>405</v>
      </c>
      <c r="B51" s="87">
        <f>SUM(D51:F51)</f>
        <v>525.000000</v>
      </c>
      <c r="C51" s="31"/>
      <c r="D51" s="31"/>
      <c r="E51" s="31"/>
      <c r="F51" s="31">
        <v>525.000000</v>
      </c>
    </row>
    <row customFormat="1" customHeight="1" ht="13.500000" r="52" s="26">
      <c r="A52" s="62" t="s">
        <v>263</v>
      </c>
      <c r="B52" s="94">
        <f>SUM(D52:F52)</f>
        <v>1150.000000</v>
      </c>
      <c r="C52" s="62"/>
      <c r="D52" s="62">
        <f>SUM(D48:D51)</f>
        <v>25.000000</v>
      </c>
      <c r="E52" s="62">
        <f>SUM(E48:E51)</f>
        <v>600.000000</v>
      </c>
      <c r="F52" s="62">
        <f>SUM(F48:F51)</f>
        <v>525.000000</v>
      </c>
    </row>
    <row customFormat="1" customHeight="1" ht="13.500000" r="53" s="26">
      <c r="A53" s="26" t="s">
        <v>24</v>
      </c>
      <c r="B53" s="86">
        <f>B46+B19+B52+B10</f>
        <v>5910.770000</v>
      </c>
      <c r="D53" s="26">
        <f>+D46+D19+D52+D10</f>
        <v>2630.000000</v>
      </c>
      <c r="E53" s="26">
        <f>E46+E19+E52+E10</f>
        <v>1115.630000</v>
      </c>
      <c r="F53" s="26">
        <f>F46+F19+F52+F10</f>
        <v>2165.140000</v>
      </c>
    </row>
    <row customFormat="1" r="55" s="26">
      <c r="A55" s="97" t="s">
        <v>11</v>
      </c>
      <c r="B55" s="100">
        <f>B3-B53</f>
        <v>1.230000</v>
      </c>
      <c r="C55" s="99"/>
      <c r="D55" s="99">
        <f>D3-D53</f>
        <v>520.000000</v>
      </c>
      <c r="E55" s="99">
        <f>E3-E53</f>
        <v>-1115.630000</v>
      </c>
      <c r="F55" s="100">
        <f>F3-F53</f>
        <v>596.860000</v>
      </c>
    </row>
    <row customFormat="1" r="57" s="26">
      <c r="A57" s="46" t="s">
        <v>25</v>
      </c>
      <c r="C57" s="90">
        <f>B21+B22+B45++B44+B39+B34+B33+B30</f>
        <v>1150.000000</v>
      </c>
      <c r="D57" s="45" t="s">
        <v>26</v>
      </c>
    </row>
    <row customFormat="1" r="59" s="26">
      <c r="A59" s="26" t="s">
        <v>487</v>
      </c>
    </row>
    <row customFormat="1" r="61" s="26">
      <c r="A61" s="26" t="s">
        <v>488</v>
      </c>
      <c r="B61" s="116">
        <v>21.800000</v>
      </c>
      <c r="D61" s="26" t="s">
        <v>499</v>
      </c>
      <c r="F61" s="26">
        <v>4800.000000</v>
      </c>
      <c r="H61" s="26" t="s">
        <v>505</v>
      </c>
      <c r="J61" s="26" t="s">
        <v>506</v>
      </c>
    </row>
    <row customFormat="1" r="62" s="26">
      <c r="A62" s="26" t="s">
        <v>489</v>
      </c>
      <c r="B62" s="116">
        <v>68.000000</v>
      </c>
      <c r="H62" s="34">
        <v>41185.000000</v>
      </c>
      <c r="J62" s="26">
        <v>207.000000</v>
      </c>
    </row>
    <row customFormat="1" r="63" s="26">
      <c r="A63" s="26" t="s">
        <v>490</v>
      </c>
      <c r="B63" s="117">
        <v>329.430000</v>
      </c>
      <c r="D63" s="26" t="s">
        <v>500</v>
      </c>
      <c r="F63" s="26">
        <v>2335.720000</v>
      </c>
      <c r="G63" s="26" t="s">
        <v>507</v>
      </c>
      <c r="H63" s="34">
        <v>41194.000000</v>
      </c>
      <c r="I63" s="26">
        <v>230.000000</v>
      </c>
      <c r="J63" s="26">
        <f>J62+I63</f>
        <v>437.000000</v>
      </c>
    </row>
    <row customFormat="1" r="64" s="26">
      <c r="A64" s="26" t="s">
        <v>491</v>
      </c>
      <c r="B64" s="116">
        <v>69.110000</v>
      </c>
      <c r="D64" s="26" t="s">
        <v>496</v>
      </c>
      <c r="F64" s="26">
        <v>434.390000</v>
      </c>
      <c r="G64" s="26" t="s">
        <v>508</v>
      </c>
      <c r="H64" s="34">
        <v>41202.000000</v>
      </c>
      <c r="I64" s="26">
        <v>-434.390000</v>
      </c>
      <c r="J64" s="26">
        <f>J63+I64</f>
        <v>2.610000</v>
      </c>
    </row>
    <row customFormat="1" r="65" s="26">
      <c r="A65" s="26" t="s">
        <v>492</v>
      </c>
      <c r="B65" s="118">
        <v>466.560000</v>
      </c>
      <c r="D65" s="26" t="s">
        <v>497</v>
      </c>
      <c r="F65" s="26">
        <v>434.390000</v>
      </c>
      <c r="G65" s="26" t="s">
        <v>509</v>
      </c>
      <c r="H65" s="34">
        <v>41208.000000</v>
      </c>
      <c r="I65" s="26">
        <v>230.000000</v>
      </c>
      <c r="J65" s="26">
        <f>J64+I65</f>
        <v>232.610000</v>
      </c>
    </row>
    <row customFormat="1" r="66" s="26">
      <c r="A66" s="26" t="s">
        <v>493</v>
      </c>
      <c r="B66" s="116">
        <v>112.040000</v>
      </c>
      <c r="C66" s="117">
        <v>151.200000</v>
      </c>
      <c r="D66" s="26" t="s">
        <v>498</v>
      </c>
      <c r="F66" s="26">
        <v>434.390000</v>
      </c>
      <c r="H66" s="116" t="s">
        <v>510</v>
      </c>
      <c r="I66" s="26">
        <v>-12.880000</v>
      </c>
      <c r="J66" s="26">
        <f>J65+I66</f>
        <v>219.730000</v>
      </c>
    </row>
    <row customFormat="1" r="67" s="26">
      <c r="A67" s="26" t="s">
        <v>495</v>
      </c>
      <c r="B67" s="116">
        <v>12.880000</v>
      </c>
      <c r="D67" s="26" t="s">
        <v>501</v>
      </c>
      <c r="F67" s="26">
        <v>1000.000000</v>
      </c>
      <c r="J67" s="26">
        <f>J66+I67</f>
        <v>219.730000</v>
      </c>
    </row>
    <row customFormat="1" r="68" s="26">
      <c r="A68" s="26" t="s">
        <v>496</v>
      </c>
      <c r="B68" s="26">
        <v>434.390000</v>
      </c>
      <c r="C68" s="26">
        <v>400.210000</v>
      </c>
      <c r="H68" s="34">
        <v>41222.000000</v>
      </c>
      <c r="I68" s="26">
        <v>230.000000</v>
      </c>
      <c r="J68" s="26">
        <f>J67+I68</f>
        <v>449.730000</v>
      </c>
    </row>
    <row customFormat="1" r="69" s="26">
      <c r="A69" s="26" t="s">
        <v>497</v>
      </c>
      <c r="B69" s="26">
        <v>434.390000</v>
      </c>
      <c r="C69" s="26">
        <v>400.210000</v>
      </c>
      <c r="F69" s="26">
        <f>SUM(F63:F68)</f>
        <v>4638.890000</v>
      </c>
      <c r="H69" s="34">
        <v>41233.000000</v>
      </c>
      <c r="I69" s="26">
        <v>-434.390000</v>
      </c>
      <c r="J69" s="26">
        <f>J68+I69</f>
        <v>15.340000</v>
      </c>
    </row>
    <row customFormat="1" r="70" s="26">
      <c r="A70" s="26" t="s">
        <v>498</v>
      </c>
      <c r="B70" s="26">
        <v>434.390000</v>
      </c>
      <c r="C70" s="26">
        <v>400.210000</v>
      </c>
      <c r="H70" s="34">
        <v>41236.000000</v>
      </c>
      <c r="I70" s="26">
        <v>230.000000</v>
      </c>
      <c r="J70" s="26">
        <f>J69+I70</f>
        <v>245.340000</v>
      </c>
    </row>
    <row customFormat="1" r="71" s="26">
      <c r="A71" s="26" t="s">
        <v>494</v>
      </c>
      <c r="B71" s="26">
        <f>SUM(B61:B70)</f>
        <v>2382.990000</v>
      </c>
      <c r="J71" s="26">
        <f>J70+I71</f>
        <v>245.340000</v>
      </c>
    </row>
    <row customFormat="1" r="72" s="26">
      <c r="H72" s="120" t="s">
        <v>511</v>
      </c>
      <c r="I72" s="26">
        <v>-21.800000</v>
      </c>
      <c r="J72" s="26">
        <f>J71+I72</f>
        <v>223.540000</v>
      </c>
    </row>
    <row customFormat="1" r="73" s="26">
      <c r="A73" s="26" t="s">
        <v>502</v>
      </c>
      <c r="B73" s="26">
        <v>1000.000000</v>
      </c>
      <c r="D73" s="26">
        <v>250.000000</v>
      </c>
      <c r="E73" s="26" t="s">
        <v>503</v>
      </c>
      <c r="H73" s="34">
        <v>41250.000000</v>
      </c>
      <c r="I73" s="26">
        <v>230.000000</v>
      </c>
      <c r="J73" s="26">
        <f>J72+I73</f>
        <v>453.540000</v>
      </c>
    </row>
    <row customFormat="1" r="74" s="26">
      <c r="D74" s="26">
        <f>250*6</f>
        <v>1500.000000</v>
      </c>
      <c r="E74" s="26" t="s">
        <v>504</v>
      </c>
      <c r="J74" s="26">
        <f>J73+I74</f>
        <v>453.540000</v>
      </c>
    </row>
    <row customFormat="1" r="75" s="26">
      <c r="J75" s="26">
        <f>J74+I75</f>
        <v>453.540000</v>
      </c>
    </row>
    <row customFormat="1" r="76" s="26">
      <c r="B76" s="116" t="s">
        <v>515</v>
      </c>
      <c r="C76" s="26">
        <f>B61+B62+B64+B66+B67</f>
        <v>283.830000</v>
      </c>
      <c r="H76" s="34">
        <v>41263.000000</v>
      </c>
      <c r="I76" s="26">
        <v>-434.390000</v>
      </c>
      <c r="J76" s="26">
        <f>J75+I76</f>
        <v>19.150000</v>
      </c>
    </row>
    <row customFormat="1" r="77" s="26">
      <c r="B77" s="119" t="s">
        <v>516</v>
      </c>
      <c r="C77" s="26">
        <f>B63+C66</f>
        <v>480.630000</v>
      </c>
      <c r="H77" s="34">
        <v>41264.000000</v>
      </c>
      <c r="I77" s="26">
        <v>230.000000</v>
      </c>
      <c r="J77" s="26">
        <f>J76+I77</f>
        <v>249.150000</v>
      </c>
    </row>
    <row customFormat="1" r="78" s="26">
      <c r="B78" s="118" t="s">
        <v>517</v>
      </c>
      <c r="C78" s="26">
        <f>B65</f>
        <v>466.560000</v>
      </c>
      <c r="H78" s="116" t="s">
        <v>513</v>
      </c>
      <c r="I78" s="26">
        <v>-68.000000</v>
      </c>
      <c r="J78" s="26">
        <f>J77+I78</f>
        <v>181.150000</v>
      </c>
    </row>
    <row customFormat="1" r="79" s="26">
      <c r="H79" s="116" t="s">
        <v>514</v>
      </c>
      <c r="I79" s="26">
        <v>-112.040000</v>
      </c>
      <c r="J79" s="26">
        <f>J78+I79</f>
        <v>69.110000</v>
      </c>
    </row>
    <row customFormat="1" r="80" s="26">
      <c r="H80" s="116" t="s">
        <v>512</v>
      </c>
      <c r="I80" s="26">
        <v>-69.110000</v>
      </c>
      <c r="J80" s="26">
        <f>J79+I80</f>
        <v>0.000000</v>
      </c>
    </row>
    <row customFormat="1" r="81" s="26">
      <c r="J81" s="26">
        <f>J80+I81</f>
        <v>0.000000</v>
      </c>
    </row>
  </sheetData>
  <conditionalFormatting sqref="B21">
    <cfRule type="cellIs" dxfId="5" priority="2" stopIfTrue="1" operator="notEqual">
      <formula>$D$21+$E$21+$F$21</formula>
    </cfRule>
  </conditionalFormatting>
  <conditionalFormatting sqref="B52">
    <cfRule type="cellIs" dxfId="4" priority="1" stopIfTrue="1" operator="notEqual">
      <formula>$D$52+$E$52+$F$52</formula>
    </cfRule>
  </conditionalFormatting>
</worksheet>
</file>

<file path=xl/worksheets/sheet14.xml><?xml version="1.0" encoding="utf-8"?>
<workshee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sheetPr codeName="Sheet15"/>
  <dimension ref="A1:P81"/>
  <sheetViews>
    <sheetView topLeftCell="A12" workbookViewId="0">
      <selection activeCell="D32" sqref="D32"/>
    </sheetView>
  </sheetViews>
  <sheetFormatPr defaultRowHeight="13.000000"/>
  <cols>
    <col customWidth="1" max="1" min="1" style="26" width="26.850000"/>
    <col customWidth="1" max="2" min="2" style="26" width="9.850000"/>
    <col customWidth="1" max="3" min="3" style="26" width="8.850000"/>
    <col customWidth="1" max="5" min="4" style="26" width="10.708333"/>
    <col customWidth="1" max="6" min="6" style="26" width="10.850000"/>
    <col customWidth="1" max="7" min="7" style="26" width="9.133333"/>
    <col customWidth="1" max="8" min="8" style="26" width="12.283333"/>
    <col customWidth="1" max="12" min="9" style="26" width="9.133333"/>
    <col customWidth="1" max="13" min="13" style="26" width="13.566667"/>
    <col customWidth="1" max="256" min="14" style="26" width="9.133333"/>
  </cols>
  <sheetData>
    <row customFormat="1" r="1" s="26">
      <c r="A1" s="97" t="s">
        <v>0</v>
      </c>
      <c r="B1" s="98"/>
      <c r="C1" s="26" t="s">
        <v>21</v>
      </c>
      <c r="D1" s="34">
        <v>41208.000000</v>
      </c>
      <c r="E1" s="34">
        <v>41222.000000</v>
      </c>
      <c r="F1" s="34"/>
      <c r="H1" s="50"/>
      <c r="I1" s="26" t="s">
        <v>387</v>
      </c>
    </row>
    <row customFormat="1" r="2" s="26">
      <c r="D2" s="26" t="s">
        <v>12</v>
      </c>
      <c r="E2" s="26" t="s">
        <v>13</v>
      </c>
    </row>
    <row customFormat="1" r="3" s="26">
      <c r="A3" s="26" t="s">
        <v>1</v>
      </c>
      <c r="B3" s="39">
        <f>D3+E3+F3</f>
        <v>5529.430000</v>
      </c>
      <c r="D3" s="32">
        <f>2721+27.05</f>
        <v>2748.050000</v>
      </c>
      <c r="E3" s="32">
        <v>2781.380000</v>
      </c>
      <c r="F3" s="32"/>
      <c r="H3" s="26" t="s">
        <v>538</v>
      </c>
    </row>
    <row customFormat="1" r="4" s="26"/>
    <row customFormat="1" r="5" s="26">
      <c r="A5" s="97" t="s">
        <v>2</v>
      </c>
      <c r="B5" s="99"/>
      <c r="C5" s="99"/>
      <c r="D5" s="99"/>
      <c r="E5" s="99"/>
      <c r="F5" s="98"/>
    </row>
    <row customFormat="1" r="6" s="26">
      <c r="A6" s="29" t="s">
        <v>15</v>
      </c>
      <c r="B6" s="36"/>
      <c r="C6" s="36"/>
      <c r="D6" s="36"/>
      <c r="E6" s="36"/>
      <c r="F6" s="30"/>
    </row>
    <row customFormat="1" r="7" s="26">
      <c r="A7" s="26" t="s">
        <v>249</v>
      </c>
      <c r="B7" s="86">
        <f>SUM(D7:F7)</f>
        <v>500.000000</v>
      </c>
      <c r="C7" s="40"/>
      <c r="E7" s="26">
        <v>500.000000</v>
      </c>
      <c r="H7" s="26">
        <v>1094.520000</v>
      </c>
      <c r="I7" s="26" t="s">
        <v>401</v>
      </c>
    </row>
    <row customFormat="1" r="8" s="26">
      <c r="B8" s="86">
        <f>SUM(D8:F8)</f>
        <v>0.000000</v>
      </c>
      <c r="C8" s="41"/>
      <c r="D8" s="26">
        <v>0.000000</v>
      </c>
      <c r="H8" s="26">
        <v>1000.000000</v>
      </c>
      <c r="I8" s="26" t="s">
        <v>402</v>
      </c>
      <c r="K8" s="26" t="s">
        <v>404</v>
      </c>
    </row>
    <row customFormat="1" r="9" s="26">
      <c r="A9" s="31"/>
      <c r="B9" s="93">
        <f>SUM(D9:F9)</f>
        <v>0.000000</v>
      </c>
      <c r="C9" s="42"/>
      <c r="D9" s="31"/>
      <c r="E9" s="31"/>
      <c r="F9" s="31"/>
    </row>
    <row customFormat="1" r="10" s="26">
      <c r="A10" s="26" t="s">
        <v>16</v>
      </c>
      <c r="B10" s="86">
        <f>SUM(B7:B9)</f>
        <v>500.000000</v>
      </c>
      <c r="D10" s="26">
        <f>SUM(D7:D9)</f>
        <v>0.000000</v>
      </c>
      <c r="E10" s="26">
        <f>SUM(E7:E9)</f>
        <v>500.000000</v>
      </c>
      <c r="F10" s="26">
        <f>SUM(F7:F9)</f>
        <v>0.000000</v>
      </c>
      <c r="H10" s="26" t="s">
        <v>524</v>
      </c>
    </row>
    <row customFormat="1" r="11" s="26">
      <c r="A11" s="29" t="s">
        <v>22</v>
      </c>
      <c r="B11" s="89"/>
      <c r="C11" s="36"/>
      <c r="D11" s="36"/>
      <c r="E11" s="36"/>
      <c r="F11" s="30"/>
      <c r="H11" s="26" t="s">
        <v>483</v>
      </c>
    </row>
    <row customFormat="1" r="12" s="26">
      <c r="A12" s="26" t="s">
        <v>36</v>
      </c>
      <c r="B12" s="86">
        <f>SUM(D12,E12,F12)</f>
        <v>1200.000000</v>
      </c>
      <c r="C12" s="40">
        <v>4.000000</v>
      </c>
      <c r="D12" s="26">
        <v>1200.000000</v>
      </c>
      <c r="E12" s="26">
        <v>0.000000</v>
      </c>
      <c r="H12" s="26" t="s">
        <v>484</v>
      </c>
    </row>
    <row customFormat="1" r="13" s="26">
      <c r="A13" s="26" t="s">
        <v>32</v>
      </c>
      <c r="B13" s="86">
        <f>SUM(D13,E13,F13)</f>
        <v>109.220000</v>
      </c>
      <c r="C13" s="41">
        <v>9.000000</v>
      </c>
      <c r="E13" s="26">
        <v>109.220000</v>
      </c>
      <c r="H13" s="26" t="s">
        <v>485</v>
      </c>
    </row>
    <row customFormat="1" r="14" s="26">
      <c r="A14" s="26" t="s">
        <v>18</v>
      </c>
      <c r="B14" s="86">
        <f>SUM(D14,E14,F14)</f>
        <v>65.000000</v>
      </c>
      <c r="C14" s="41">
        <v>3.000000</v>
      </c>
      <c r="E14" s="26">
        <v>65.000000</v>
      </c>
      <c r="H14" s="26" t="s">
        <v>486</v>
      </c>
    </row>
    <row customFormat="1" r="15" s="26">
      <c r="A15" s="26" t="s">
        <v>17</v>
      </c>
      <c r="B15" s="86">
        <f>SUM(D15:F15)</f>
        <v>120.000000</v>
      </c>
      <c r="C15" s="41">
        <v>9.000000</v>
      </c>
      <c r="E15" s="26">
        <v>120.000000</v>
      </c>
    </row>
    <row customFormat="1" r="16" s="26">
      <c r="A16" s="26" t="s">
        <v>33</v>
      </c>
      <c r="B16" s="86">
        <f>SUM(D16:F16)</f>
        <v>89.000000</v>
      </c>
      <c r="C16" s="41">
        <v>15.000000</v>
      </c>
      <c r="E16" s="26">
        <v>89.000000</v>
      </c>
    </row>
    <row customFormat="1" r="17" s="26">
      <c r="A17" s="26" t="s">
        <v>34</v>
      </c>
      <c r="B17" s="86">
        <f>SUM(D17:F17)</f>
        <v>45.000000</v>
      </c>
      <c r="C17" s="41">
        <v>22.000000</v>
      </c>
      <c r="D17" s="26" t="s">
        <v>30</v>
      </c>
      <c r="E17" s="26">
        <v>45.000000</v>
      </c>
    </row>
    <row customFormat="1" r="18" s="26">
      <c r="A18" s="31" t="s">
        <v>29</v>
      </c>
      <c r="B18" s="93">
        <f>SUM(D18:F18)</f>
        <v>232.000000</v>
      </c>
      <c r="C18" s="42">
        <v>9.000000</v>
      </c>
      <c r="D18" s="31"/>
      <c r="E18" s="31">
        <v>232.000000</v>
      </c>
      <c r="F18" s="31"/>
      <c r="H18" s="26" t="s">
        <v>481</v>
      </c>
    </row>
    <row customFormat="1" r="19" s="26">
      <c r="A19" s="26" t="s">
        <v>3</v>
      </c>
      <c r="B19" s="86">
        <f>SUM(D19:F19)</f>
        <v>1860.220000</v>
      </c>
      <c r="D19" s="26">
        <f>SUM(D12:D18)</f>
        <v>1200.000000</v>
      </c>
      <c r="E19" s="26">
        <f>SUM(E12:E18)</f>
        <v>660.220000</v>
      </c>
      <c r="F19" s="26">
        <f>SUM(F12:F18)</f>
        <v>0.000000</v>
      </c>
    </row>
    <row customFormat="1" r="20" s="26">
      <c r="A20" s="29" t="s">
        <v>4</v>
      </c>
      <c r="B20" s="89"/>
      <c r="C20" s="36"/>
      <c r="D20" s="36"/>
      <c r="E20" s="36"/>
      <c r="F20" s="30"/>
    </row>
    <row customFormat="1" r="21" s="26">
      <c r="A21" s="26" t="s">
        <v>5</v>
      </c>
      <c r="B21" s="90">
        <f>SUM(D21:F21)</f>
        <v>600.000000</v>
      </c>
      <c r="C21" s="40"/>
      <c r="D21" s="26">
        <v>600.000000</v>
      </c>
      <c r="E21" s="26">
        <v>0.000000</v>
      </c>
      <c r="H21" s="54" t="s">
        <v>39</v>
      </c>
      <c r="I21" s="37"/>
      <c r="J21" s="37"/>
      <c r="K21" s="37"/>
      <c r="L21" s="55"/>
      <c r="M21" s="26" t="s">
        <v>520</v>
      </c>
      <c r="O21" s="26" t="s">
        <v>521</v>
      </c>
      <c r="P21" s="26" t="s">
        <v>522</v>
      </c>
    </row>
    <row customFormat="1" r="22" s="26">
      <c r="A22" s="26" t="s">
        <v>6</v>
      </c>
      <c r="B22" s="90">
        <f>SUM(D22:F22)</f>
        <v>250.000000</v>
      </c>
      <c r="C22" s="41"/>
      <c r="D22" s="26">
        <v>250.000000</v>
      </c>
      <c r="H22" s="57" t="s">
        <v>43</v>
      </c>
      <c r="I22" s="26" t="s">
        <v>391</v>
      </c>
      <c r="K22" s="26" t="s">
        <v>392</v>
      </c>
      <c r="L22" s="52"/>
      <c r="M22" s="26" t="s">
        <v>525</v>
      </c>
      <c r="N22" s="26">
        <v>20.000000</v>
      </c>
    </row>
    <row customFormat="1" r="23" s="26">
      <c r="A23" s="58"/>
      <c r="B23" s="86">
        <f>SUM(D23:F23)</f>
        <v>0.000000</v>
      </c>
      <c r="C23" s="41"/>
      <c r="D23" s="26">
        <v>0.000000</v>
      </c>
      <c r="E23" s="26">
        <v>0.000000</v>
      </c>
      <c r="G23" s="58" t="s">
        <v>378</v>
      </c>
      <c r="H23" s="57"/>
      <c r="L23" s="52"/>
      <c r="M23" s="26" t="s">
        <v>526</v>
      </c>
      <c r="N23" s="26">
        <v>20.000000</v>
      </c>
    </row>
    <row customFormat="1" r="24" s="26">
      <c r="A24" s="26" t="s">
        <v>260</v>
      </c>
      <c r="B24" s="86">
        <f>SUM(D24:F24)</f>
        <v>50.000000</v>
      </c>
      <c r="C24" s="41"/>
      <c r="D24" s="26">
        <v>50.000000</v>
      </c>
      <c r="E24" s="26">
        <v>0.000000</v>
      </c>
      <c r="H24" s="57" t="s">
        <v>540</v>
      </c>
      <c r="L24" s="52"/>
      <c r="M24" s="26" t="s">
        <v>527</v>
      </c>
    </row>
    <row customFormat="1" r="25" s="26">
      <c r="A25" s="26" t="s">
        <v>19</v>
      </c>
      <c r="B25" s="86">
        <f>SUM(D25:F25)</f>
        <v>600.000000</v>
      </c>
      <c r="C25" s="41"/>
      <c r="D25" s="26">
        <v>300.000000</v>
      </c>
      <c r="E25" s="26">
        <v>300.000000</v>
      </c>
      <c r="H25" s="57"/>
      <c r="L25" s="52"/>
      <c r="M25" s="26" t="s">
        <v>528</v>
      </c>
    </row>
    <row customFormat="1" r="26" s="26">
      <c r="A26" s="26" t="s">
        <v>228</v>
      </c>
      <c r="B26" s="86">
        <f>SUM(D26:F26)</f>
        <v>100.000000</v>
      </c>
      <c r="C26" s="41"/>
      <c r="D26" s="26">
        <v>100.000000</v>
      </c>
      <c r="H26" s="51"/>
      <c r="L26" s="52"/>
      <c r="M26" s="26" t="s">
        <v>529</v>
      </c>
      <c r="N26" s="26">
        <v>30.000000</v>
      </c>
    </row>
    <row customFormat="1" r="27" s="26">
      <c r="A27" s="26" t="s">
        <v>47</v>
      </c>
      <c r="B27" s="86">
        <f>SUM(D27:F27)</f>
        <v>30.000000</v>
      </c>
      <c r="C27" s="41"/>
      <c r="D27" s="26">
        <v>15.000000</v>
      </c>
      <c r="E27" s="26">
        <v>15.000000</v>
      </c>
      <c r="H27" s="51"/>
      <c r="L27" s="52"/>
      <c r="M27" s="26" t="s">
        <v>530</v>
      </c>
      <c r="N27" s="26">
        <v>30.000000</v>
      </c>
    </row>
    <row customFormat="1" r="28" s="26">
      <c r="A28" s="26" t="s">
        <v>38</v>
      </c>
      <c r="B28" s="86">
        <f>SUM(D28:F28)</f>
        <v>38.000000</v>
      </c>
      <c r="C28" s="41">
        <v>1.000000</v>
      </c>
      <c r="D28" s="26">
        <v>0.000000</v>
      </c>
      <c r="E28" s="26">
        <v>38.000000</v>
      </c>
      <c r="H28" s="51"/>
      <c r="L28" s="52"/>
      <c r="M28" s="26" t="s">
        <v>531</v>
      </c>
      <c r="N28" s="26">
        <v>100.000000</v>
      </c>
    </row>
    <row customFormat="1" customHeight="1" ht="15.000000" r="29" s="26">
      <c r="A29" s="26" t="s">
        <v>393</v>
      </c>
      <c r="B29" s="86">
        <f>SUM(D29:F29)</f>
        <v>180.000000</v>
      </c>
      <c r="C29" s="41"/>
      <c r="E29" s="26">
        <v>180.000000</v>
      </c>
      <c r="H29" s="51"/>
      <c r="J29" s="113"/>
      <c r="L29" s="114"/>
      <c r="M29" s="26" t="s">
        <v>532</v>
      </c>
      <c r="N29" s="26">
        <v>50.000000</v>
      </c>
    </row>
    <row customFormat="1" r="30" s="26">
      <c r="A30" s="26" t="s">
        <v>358</v>
      </c>
      <c r="B30" s="101">
        <f>SUM(D30:F30)</f>
        <v>0.000000</v>
      </c>
      <c r="C30" s="41"/>
      <c r="H30" s="51"/>
      <c r="L30" s="52"/>
      <c r="M30" s="26" t="s">
        <v>533</v>
      </c>
      <c r="N30" s="26">
        <v>50.000000</v>
      </c>
    </row>
    <row customFormat="1" r="31" s="26">
      <c r="A31" s="26" t="s">
        <v>361</v>
      </c>
      <c r="B31" s="86">
        <f>SUM(D31:F31)</f>
        <v>0.000000</v>
      </c>
      <c r="C31" s="41"/>
      <c r="H31" s="51"/>
      <c r="L31" s="52"/>
      <c r="M31" s="26" t="s">
        <v>534</v>
      </c>
      <c r="N31" s="26">
        <v>30.000000</v>
      </c>
    </row>
    <row customFormat="1" r="32" s="26">
      <c r="A32" s="26" t="s">
        <v>539</v>
      </c>
      <c r="B32" s="86">
        <f>SUM(D32:F32)</f>
        <v>150.000000</v>
      </c>
      <c r="C32" s="41"/>
      <c r="D32" s="26">
        <v>100.000000</v>
      </c>
      <c r="E32" s="26">
        <v>50.000000</v>
      </c>
      <c r="H32" s="51" t="s">
        <v>386</v>
      </c>
      <c r="L32" s="52"/>
      <c r="M32" s="26" t="s">
        <v>535</v>
      </c>
      <c r="N32" s="26">
        <v>30.000000</v>
      </c>
    </row>
    <row customFormat="1" r="33" s="26">
      <c r="B33" s="101">
        <f>SUM(D33:F33)</f>
        <v>0.000000</v>
      </c>
      <c r="C33" s="41"/>
      <c r="E33" s="26">
        <v>0.000000</v>
      </c>
      <c r="H33" s="51"/>
      <c r="L33" s="52"/>
      <c r="M33" s="26" t="s">
        <v>536</v>
      </c>
      <c r="N33" s="26">
        <v>30.000000</v>
      </c>
    </row>
    <row customFormat="1" r="34" s="26">
      <c r="A34" s="58" t="s">
        <v>40</v>
      </c>
      <c r="B34" s="101">
        <f>SUM(D34:F34)</f>
        <v>50.000000</v>
      </c>
      <c r="C34" s="41"/>
      <c r="D34" s="26">
        <v>50.000000</v>
      </c>
      <c r="E34" s="26">
        <v>0.000000</v>
      </c>
      <c r="F34" s="26">
        <v>0.000000</v>
      </c>
      <c r="H34" s="51"/>
      <c r="L34" s="52"/>
      <c r="M34" s="26" t="s">
        <v>280</v>
      </c>
      <c r="N34" s="26">
        <v>100.000000</v>
      </c>
    </row>
    <row customFormat="1" r="35" s="26">
      <c r="A35" s="58"/>
      <c r="B35" s="86">
        <f>SUM(D35:F35)</f>
        <v>0.000000</v>
      </c>
      <c r="C35" s="41"/>
      <c r="H35" s="51"/>
      <c r="L35" s="52"/>
      <c r="M35" s="26" t="s">
        <v>281</v>
      </c>
      <c r="N35" s="26">
        <v>100.000000</v>
      </c>
    </row>
    <row customFormat="1" r="36" s="26">
      <c r="A36" s="58"/>
      <c r="B36" s="86">
        <f>SUM(D36:F36)</f>
        <v>0.000000</v>
      </c>
      <c r="C36" s="41"/>
      <c r="H36" s="51"/>
      <c r="L36" s="52"/>
      <c r="M36" s="31" t="s">
        <v>537</v>
      </c>
      <c r="N36" s="31">
        <v>100.000000</v>
      </c>
    </row>
    <row customFormat="1" r="37" s="26">
      <c r="A37" s="58" t="s">
        <v>523</v>
      </c>
      <c r="B37" s="86">
        <f>SUM(D37:F37)</f>
        <v>842.560000</v>
      </c>
      <c r="C37" s="41"/>
      <c r="E37" s="122">
        <f>466.56+376</f>
        <v>842.560000</v>
      </c>
      <c r="F37" s="26">
        <v>0.000000</v>
      </c>
      <c r="H37" s="57"/>
      <c r="L37" s="52"/>
      <c r="M37" s="26" t="s">
        <v>289</v>
      </c>
      <c r="N37" s="26">
        <f>SUM(N22:N36)</f>
        <v>690.000000</v>
      </c>
    </row>
    <row customFormat="1" r="38" s="26">
      <c r="A38" s="58" t="s">
        <v>519</v>
      </c>
      <c r="B38" s="86">
        <f>SUM(D38:F38)</f>
        <v>0.000000</v>
      </c>
      <c r="C38" s="41"/>
      <c r="H38" s="51"/>
      <c r="L38" s="52"/>
    </row>
    <row customFormat="1" r="39" s="26">
      <c r="A39" s="58"/>
      <c r="B39" s="86">
        <f>SUM(D39:F39)</f>
        <v>0.000000</v>
      </c>
      <c r="C39" s="41"/>
      <c r="F39" s="26">
        <v>0.000000</v>
      </c>
      <c r="H39" s="51" t="s">
        <v>30</v>
      </c>
      <c r="L39" s="52"/>
    </row>
    <row customFormat="1" r="40" s="26">
      <c r="A40" s="58" t="s">
        <v>228</v>
      </c>
      <c r="B40" s="86">
        <f>SUM(D40:F40)</f>
        <v>0.000000</v>
      </c>
      <c r="C40" s="41"/>
      <c r="H40" s="51" t="s">
        <v>30</v>
      </c>
      <c r="L40" s="52"/>
    </row>
    <row customFormat="1" r="41" s="26">
      <c r="A41" s="58" t="s">
        <v>518</v>
      </c>
      <c r="B41" s="86">
        <f>SUM(D41:F41)</f>
        <v>0.000000</v>
      </c>
      <c r="C41" s="41"/>
      <c r="H41" s="51" t="s">
        <v>30</v>
      </c>
      <c r="L41" s="52"/>
    </row>
    <row customFormat="1" r="42" s="26">
      <c r="A42" s="58" t="s">
        <v>466</v>
      </c>
      <c r="B42" s="86">
        <f>SUM(D42:F42)</f>
        <v>7.630000</v>
      </c>
      <c r="C42" s="41"/>
      <c r="E42" s="26">
        <v>7.630000</v>
      </c>
      <c r="H42" s="51"/>
      <c r="L42" s="52"/>
    </row>
    <row customFormat="1" r="43" s="26">
      <c r="A43" s="26" t="s">
        <v>41</v>
      </c>
      <c r="B43" s="86">
        <f>SUM(D43:F43)</f>
        <v>5.000000</v>
      </c>
      <c r="C43" s="41"/>
      <c r="D43" s="26">
        <v>0.000000</v>
      </c>
      <c r="E43" s="26">
        <v>5.000000</v>
      </c>
      <c r="H43" s="51"/>
      <c r="L43" s="52"/>
    </row>
    <row customFormat="1" r="44" s="26">
      <c r="A44" s="26" t="s">
        <v>48</v>
      </c>
      <c r="B44" s="101">
        <f>SUM(D44:F44)</f>
        <v>100.000000</v>
      </c>
      <c r="C44" s="41" t="s">
        <v>35</v>
      </c>
      <c r="E44" s="26">
        <v>100.000000</v>
      </c>
      <c r="F44" s="26">
        <v>0.000000</v>
      </c>
      <c r="H44" s="51"/>
      <c r="L44" s="52"/>
    </row>
    <row customFormat="1" r="45" s="26">
      <c r="A45" s="31" t="s">
        <v>20</v>
      </c>
      <c r="B45" s="92">
        <f>SUM(D45:F45)</f>
        <v>50.000000</v>
      </c>
      <c r="C45" s="42"/>
      <c r="D45" s="31">
        <v>50.000000</v>
      </c>
      <c r="E45" s="102"/>
      <c r="F45" s="31">
        <v>0.000000</v>
      </c>
      <c r="I45" s="31"/>
      <c r="J45" s="31"/>
      <c r="K45" s="31"/>
      <c r="L45" s="48"/>
    </row>
    <row customFormat="1" r="46" s="26">
      <c r="A46" s="26" t="s">
        <v>7</v>
      </c>
      <c r="B46" s="86">
        <f>SUM(D46:F46)</f>
        <v>3053.190000</v>
      </c>
      <c r="D46" s="26">
        <f>SUM(D21:D45)</f>
        <v>1515.000000</v>
      </c>
      <c r="E46" s="26">
        <f>SUM(E21:E45)</f>
        <v>1538.190000</v>
      </c>
      <c r="F46" s="26">
        <f>SUM(F21:F45)</f>
        <v>0.000000</v>
      </c>
    </row>
    <row customFormat="1" r="47" s="26">
      <c r="A47" s="29" t="s">
        <v>23</v>
      </c>
      <c r="B47" s="89"/>
      <c r="C47" s="36"/>
      <c r="D47" s="36"/>
      <c r="E47" s="36"/>
      <c r="F47" s="30"/>
    </row>
    <row customFormat="1" r="48" s="26">
      <c r="A48" s="26" t="s">
        <v>407</v>
      </c>
      <c r="B48" s="86">
        <f>SUM(D48:F48)</f>
        <v>0.000000</v>
      </c>
      <c r="F48" s="26">
        <v>0.000000</v>
      </c>
    </row>
    <row customFormat="1" r="49" s="26">
      <c r="A49" s="26" t="s">
        <v>408</v>
      </c>
      <c r="B49" s="86">
        <f>SUM(D49:F49)</f>
        <v>0.000000</v>
      </c>
      <c r="D49" s="26">
        <v>0.000000</v>
      </c>
    </row>
    <row customFormat="1" r="50" s="26">
      <c r="A50" s="26" t="s">
        <v>406</v>
      </c>
      <c r="B50" s="86">
        <f>SUM(D50:F50)</f>
        <v>210.000000</v>
      </c>
      <c r="D50" s="26">
        <v>210.000000</v>
      </c>
    </row>
    <row customFormat="1" r="51" s="26">
      <c r="A51" s="31" t="s">
        <v>405</v>
      </c>
      <c r="B51" s="87">
        <f>SUM(D51:F51)</f>
        <v>0.000000</v>
      </c>
      <c r="C51" s="31"/>
      <c r="D51" s="31"/>
      <c r="E51" s="31"/>
      <c r="F51" s="31"/>
    </row>
    <row customFormat="1" customHeight="1" ht="13.500000" r="52" s="26">
      <c r="A52" s="62" t="s">
        <v>263</v>
      </c>
      <c r="B52" s="94">
        <f>SUM(D52:F52)</f>
        <v>210.000000</v>
      </c>
      <c r="C52" s="62"/>
      <c r="D52" s="62">
        <f>SUM(D48:D51)</f>
        <v>210.000000</v>
      </c>
      <c r="E52" s="62">
        <f>SUM(E48:E51)</f>
        <v>0.000000</v>
      </c>
      <c r="F52" s="62">
        <f>SUM(F48:F51)</f>
        <v>0.000000</v>
      </c>
    </row>
    <row customFormat="1" customHeight="1" ht="13.500000" r="53" s="26">
      <c r="A53" s="26" t="s">
        <v>24</v>
      </c>
      <c r="B53" s="86">
        <f>B46+B19+B52+B10</f>
        <v>5623.410000</v>
      </c>
      <c r="D53" s="26">
        <f>+D46+D19+D52+D10</f>
        <v>2925.000000</v>
      </c>
      <c r="E53" s="26">
        <f>E46+E19+E52+E10</f>
        <v>2698.410000</v>
      </c>
      <c r="F53" s="26">
        <f>F46+F19+F52+F10</f>
        <v>0.000000</v>
      </c>
    </row>
    <row customFormat="1" r="55" s="26">
      <c r="A55" s="97" t="s">
        <v>11</v>
      </c>
      <c r="B55" s="100">
        <f>B3-B53</f>
        <v>-93.980000</v>
      </c>
      <c r="C55" s="99"/>
      <c r="D55" s="99">
        <f>D3-D53</f>
        <v>-176.950000</v>
      </c>
      <c r="E55" s="99">
        <f>E3-E53</f>
        <v>82.970000</v>
      </c>
      <c r="F55" s="100">
        <f>F3-F53</f>
        <v>0.000000</v>
      </c>
    </row>
    <row customFormat="1" r="57" s="26">
      <c r="A57" s="46" t="s">
        <v>25</v>
      </c>
      <c r="C57" s="90">
        <f>B21+B22+B45++B44+B39+B34+B33+B30</f>
        <v>1050.000000</v>
      </c>
      <c r="D57" s="45" t="s">
        <v>26</v>
      </c>
    </row>
    <row customFormat="1" r="59" s="26">
      <c r="A59" s="26" t="s">
        <v>487</v>
      </c>
    </row>
    <row customFormat="1" r="60" s="26">
      <c r="A60" s="26" t="s">
        <v>542</v>
      </c>
      <c r="B60" s="125">
        <v>118.000000</v>
      </c>
    </row>
    <row customFormat="1" r="61" s="26">
      <c r="A61" s="26" t="s">
        <v>488</v>
      </c>
      <c r="B61" s="124">
        <v>21.800000</v>
      </c>
      <c r="D61" s="26" t="s">
        <v>499</v>
      </c>
      <c r="F61" s="26">
        <v>4800.000000</v>
      </c>
      <c r="H61" s="26" t="s">
        <v>505</v>
      </c>
      <c r="J61" s="26" t="s">
        <v>506</v>
      </c>
    </row>
    <row customFormat="1" r="62" s="26">
      <c r="A62" s="26" t="s">
        <v>489</v>
      </c>
      <c r="B62" s="118">
        <v>72.000000</v>
      </c>
      <c r="H62" s="34">
        <v>41185.000000</v>
      </c>
      <c r="J62" s="26">
        <v>207.000000</v>
      </c>
    </row>
    <row customFormat="1" r="63" s="26">
      <c r="A63" s="26" t="s">
        <v>490</v>
      </c>
      <c r="B63" s="117">
        <f>329.43-C63</f>
        <v>41.920000</v>
      </c>
      <c r="C63" s="116">
        <v>287.510000</v>
      </c>
      <c r="D63" s="26" t="s">
        <v>500</v>
      </c>
      <c r="F63" s="26">
        <v>2335.720000</v>
      </c>
      <c r="G63" s="26" t="s">
        <v>507</v>
      </c>
      <c r="H63" s="34">
        <v>41194.000000</v>
      </c>
      <c r="I63" s="26">
        <v>230.000000</v>
      </c>
      <c r="J63" s="26">
        <f>J62+I63</f>
        <v>437.000000</v>
      </c>
    </row>
    <row customFormat="1" r="64" s="26">
      <c r="A64" s="26" t="s">
        <v>491</v>
      </c>
      <c r="B64" s="118">
        <v>70.110000</v>
      </c>
      <c r="D64" s="26" t="s">
        <v>496</v>
      </c>
      <c r="F64" s="26">
        <v>434.390000</v>
      </c>
      <c r="G64" s="26" t="s">
        <v>508</v>
      </c>
      <c r="H64" s="34">
        <v>41202.000000</v>
      </c>
      <c r="I64" s="26">
        <v>-448.450000</v>
      </c>
      <c r="J64" s="26">
        <f>J63+I64</f>
        <v>-11.450000</v>
      </c>
    </row>
    <row customFormat="1" r="65" s="26">
      <c r="A65" s="26" t="s">
        <v>492</v>
      </c>
      <c r="B65" s="118">
        <v>466.560000</v>
      </c>
      <c r="D65" s="26" t="s">
        <v>497</v>
      </c>
      <c r="F65" s="26">
        <v>434.390000</v>
      </c>
      <c r="G65" s="26" t="s">
        <v>509</v>
      </c>
      <c r="H65" s="34">
        <v>41208.000000</v>
      </c>
      <c r="I65" s="26">
        <f>76.29+87.5</f>
        <v>163.790000</v>
      </c>
      <c r="J65" s="26">
        <f>J64+I65</f>
        <v>152.340000</v>
      </c>
    </row>
    <row customFormat="1" r="66" s="26">
      <c r="A66" s="26" t="s">
        <v>493</v>
      </c>
      <c r="B66" s="118">
        <v>179.920000</v>
      </c>
      <c r="C66" s="116">
        <v>83.320000</v>
      </c>
      <c r="D66" s="26" t="s">
        <v>498</v>
      </c>
      <c r="F66" s="26">
        <v>434.390000</v>
      </c>
      <c r="H66" s="116" t="s">
        <v>510</v>
      </c>
      <c r="I66" s="26">
        <v>-12.880000</v>
      </c>
      <c r="J66" s="26">
        <f>J65+I66</f>
        <v>139.460000</v>
      </c>
    </row>
    <row customFormat="1" r="67" s="26">
      <c r="A67" s="26" t="s">
        <v>495</v>
      </c>
      <c r="B67" s="116">
        <v>12.880000</v>
      </c>
      <c r="C67" s="118">
        <v>32.170000</v>
      </c>
      <c r="D67" s="26" t="s">
        <v>501</v>
      </c>
      <c r="F67" s="26">
        <v>1000.000000</v>
      </c>
      <c r="I67" s="26">
        <v>44.700000</v>
      </c>
      <c r="J67" s="26">
        <f>J66+I67</f>
        <v>184.160000</v>
      </c>
    </row>
    <row customFormat="1" r="68" s="26">
      <c r="A68" s="26" t="s">
        <v>496</v>
      </c>
      <c r="B68" s="26">
        <v>448.440000</v>
      </c>
      <c r="H68" s="34">
        <v>41222.000000</v>
      </c>
      <c r="I68" s="26">
        <v>163.790000</v>
      </c>
      <c r="J68" s="26">
        <f>J67+I68</f>
        <v>347.950000</v>
      </c>
    </row>
    <row customFormat="1" r="69" s="26">
      <c r="A69" s="26" t="s">
        <v>497</v>
      </c>
      <c r="B69" s="26">
        <v>448.440000</v>
      </c>
      <c r="F69" s="26">
        <f>SUM(F63:F68)</f>
        <v>4638.890000</v>
      </c>
      <c r="H69" s="34">
        <v>41233.000000</v>
      </c>
      <c r="I69" s="26">
        <v>-330.000000</v>
      </c>
      <c r="J69" s="26">
        <f>J68+I69</f>
        <v>17.950000</v>
      </c>
    </row>
    <row customFormat="1" r="70" s="26">
      <c r="A70" s="26" t="s">
        <v>498</v>
      </c>
      <c r="B70" s="26">
        <v>448.440000</v>
      </c>
      <c r="H70" s="34">
        <v>41236.000000</v>
      </c>
      <c r="I70" s="26">
        <v>267.260000</v>
      </c>
      <c r="J70" s="26">
        <f>J69+I70</f>
        <v>285.210000</v>
      </c>
    </row>
    <row customFormat="1" r="71" s="26">
      <c r="A71" s="26" t="s">
        <v>494</v>
      </c>
      <c r="B71" s="26">
        <f>SUM(B61:B70)</f>
        <v>2210.510000</v>
      </c>
      <c r="J71" s="26">
        <f>J70+I71</f>
        <v>285.210000</v>
      </c>
    </row>
    <row customFormat="1" r="72" s="26">
      <c r="H72" s="120"/>
      <c r="J72" s="26">
        <f>J71+I72</f>
        <v>285.210000</v>
      </c>
    </row>
    <row customFormat="1" r="73" s="26">
      <c r="A73" s="26" t="s">
        <v>502</v>
      </c>
      <c r="B73" s="26">
        <v>1000.000000</v>
      </c>
      <c r="D73" s="26">
        <v>250.000000</v>
      </c>
      <c r="E73" s="26" t="s">
        <v>503</v>
      </c>
      <c r="H73" s="34">
        <v>41250.000000</v>
      </c>
      <c r="I73" s="26">
        <v>267.260000</v>
      </c>
      <c r="J73" s="26">
        <f>J72+I73</f>
        <v>552.470000</v>
      </c>
    </row>
    <row customFormat="1" r="74" s="26">
      <c r="D74" s="26">
        <f>250*6</f>
        <v>1500.000000</v>
      </c>
      <c r="E74" s="26" t="s">
        <v>504</v>
      </c>
      <c r="J74" s="26">
        <f>J73+I74</f>
        <v>552.470000</v>
      </c>
    </row>
    <row customFormat="1" r="75" s="26">
      <c r="J75" s="26">
        <f>J74+I75</f>
        <v>552.470000</v>
      </c>
    </row>
    <row customFormat="1" r="76" s="26">
      <c r="B76" s="116" t="s">
        <v>515</v>
      </c>
      <c r="C76" s="26">
        <f>C63+B67+C66</f>
        <v>383.710000</v>
      </c>
      <c r="H76" s="34">
        <v>41263.000000</v>
      </c>
      <c r="I76" s="26">
        <v>-448.450000</v>
      </c>
      <c r="J76" s="26">
        <f>J75+I76</f>
        <v>104.020000</v>
      </c>
    </row>
    <row customFormat="1" r="77" s="26">
      <c r="B77" s="119" t="s">
        <v>517</v>
      </c>
      <c r="C77" s="26">
        <f>B60+B63</f>
        <v>159.920000</v>
      </c>
      <c r="H77" s="34">
        <v>41264.000000</v>
      </c>
      <c r="I77" s="26">
        <v>267.260000</v>
      </c>
      <c r="J77" s="26">
        <f>J76+I77</f>
        <v>371.280000</v>
      </c>
    </row>
    <row customFormat="1" r="78" s="26">
      <c r="B78" s="118" t="s">
        <v>516</v>
      </c>
      <c r="C78" s="26">
        <f>B61+B62+B64+B65+B66+C67</f>
        <v>842.560000</v>
      </c>
      <c r="H78" s="116"/>
      <c r="J78" s="26">
        <f>J77+I78</f>
        <v>371.280000</v>
      </c>
    </row>
    <row customFormat="1" r="79" s="26">
      <c r="H79" s="116" t="s">
        <v>514</v>
      </c>
      <c r="I79" s="26">
        <v>-83.320000</v>
      </c>
      <c r="J79" s="26">
        <f>J78+I79</f>
        <v>287.960000</v>
      </c>
    </row>
    <row customFormat="1" r="80" s="26">
      <c r="H80" s="116" t="s">
        <v>541</v>
      </c>
      <c r="I80" s="26">
        <v>-287.510000</v>
      </c>
      <c r="J80" s="26">
        <f>J79+I80</f>
        <v>0.450000</v>
      </c>
    </row>
    <row customFormat="1" r="81" s="26">
      <c r="J81" s="26">
        <f>J80+I81</f>
        <v>0.450000</v>
      </c>
    </row>
  </sheetData>
  <conditionalFormatting sqref="B21">
    <cfRule type="cellIs" dxfId="3" priority="2" stopIfTrue="1" operator="notEqual">
      <formula>$D$21+$E$21+$F$21</formula>
    </cfRule>
  </conditionalFormatting>
  <conditionalFormatting sqref="B52">
    <cfRule type="cellIs" dxfId="2" priority="1" stopIfTrue="1" operator="notEqual">
      <formula>$D$52+$E$52+$F$52</formula>
    </cfRule>
  </conditionalFormatting>
</worksheet>
</file>

<file path=xl/worksheets/sheet15.xml><?xml version="1.0" encoding="utf-8"?>
<workshee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sheetViews>
    <sheetView workbookViewId="0"/>
  </sheetViews>
  <sheetFormatPr defaultRowHeight="13.000000"/>
  <sheetData/>
</worksheet>
</file>

<file path=xl/worksheets/sheet16.xml><?xml version="1.0" encoding="utf-8"?>
<workshee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sheetPr codeName="Sheet16"/>
  <dimension ref="A1:Q81"/>
  <sheetViews>
    <sheetView tabSelected="1" topLeftCell="E4" workbookViewId="0">
      <selection activeCell="E4" sqref="E4"/>
    </sheetView>
  </sheetViews>
  <sheetFormatPr defaultRowHeight="13.000000"/>
  <cols>
    <col customWidth="1" max="1" min="1" style="26" width="26.850000"/>
    <col customWidth="1" max="2" min="2" style="26" width="9.850000"/>
    <col customWidth="1" max="3" min="3" style="26" width="8.850000"/>
    <col customWidth="1" max="5" min="4" style="26" width="10.708333"/>
    <col customWidth="1" max="6" min="6" style="26" width="10.850000"/>
    <col customWidth="1" max="7" min="7" style="26" width="9.133333"/>
    <col customWidth="1" max="8" min="8" style="26" width="12.283333"/>
    <col customWidth="1" max="12" min="9" style="26" width="9.133333"/>
    <col customWidth="1" max="13" min="13" style="26" width="13.566667"/>
    <col customWidth="1" max="256" min="14" style="26" width="9.133333"/>
  </cols>
  <sheetData>
    <row customFormat="1" r="1" s="26">
      <c r="A1" s="97" t="s">
        <v>0</v>
      </c>
      <c r="B1" s="98"/>
      <c r="C1" s="26" t="s">
        <v>21</v>
      </c>
      <c r="D1" s="34">
        <v>41236.000000</v>
      </c>
      <c r="E1" s="34">
        <v>41250.000000</v>
      </c>
      <c r="F1" s="34"/>
      <c r="H1" s="50"/>
      <c r="I1" s="26" t="s">
        <v>387</v>
      </c>
    </row>
    <row customFormat="1" r="2" s="26">
      <c r="D2" s="26" t="s">
        <v>12</v>
      </c>
      <c r="E2" s="26" t="s">
        <v>13</v>
      </c>
    </row>
    <row customFormat="1" r="3" s="26">
      <c r="A3" s="26" t="s">
        <v>1</v>
      </c>
      <c r="B3" s="39">
        <f>D3+E3+F3</f>
        <v>5464.000000</v>
      </c>
      <c r="D3" s="32">
        <v>2688.000000</v>
      </c>
      <c r="E3" s="32">
        <v>2776.000000</v>
      </c>
      <c r="F3" s="32"/>
      <c r="H3" s="26" t="s">
        <v>538</v>
      </c>
    </row>
    <row customFormat="1" r="4" s="26"/>
    <row customFormat="1" r="5" s="26">
      <c r="A5" s="97" t="s">
        <v>2</v>
      </c>
      <c r="B5" s="99"/>
      <c r="C5" s="99"/>
      <c r="D5" s="99"/>
      <c r="E5" s="99"/>
      <c r="F5" s="98"/>
    </row>
    <row customFormat="1" r="6" s="26">
      <c r="A6" s="29" t="s">
        <v>15</v>
      </c>
      <c r="B6" s="36"/>
      <c r="C6" s="36"/>
      <c r="D6" s="36"/>
      <c r="E6" s="36"/>
      <c r="F6" s="30"/>
    </row>
    <row customFormat="1" r="7" s="26">
      <c r="A7" s="26" t="s">
        <v>249</v>
      </c>
      <c r="B7" s="86">
        <f>SUM(D7:F7)</f>
        <v>500.000000</v>
      </c>
      <c r="C7" s="40"/>
      <c r="E7" s="26">
        <v>500.000000</v>
      </c>
      <c r="H7" s="26">
        <v>1094.520000</v>
      </c>
      <c r="I7" s="26" t="s">
        <v>401</v>
      </c>
    </row>
    <row customFormat="1" r="8" s="26">
      <c r="B8" s="86">
        <f>SUM(D8:F8)</f>
        <v>0.000000</v>
      </c>
      <c r="C8" s="41"/>
      <c r="D8" s="26">
        <v>0.000000</v>
      </c>
      <c r="H8" s="26">
        <v>1000.000000</v>
      </c>
      <c r="I8" s="26" t="s">
        <v>402</v>
      </c>
      <c r="K8" s="26" t="s">
        <v>404</v>
      </c>
    </row>
    <row customFormat="1" r="9" s="26">
      <c r="A9" s="31"/>
      <c r="B9" s="93">
        <f>SUM(D9:F9)</f>
        <v>0.000000</v>
      </c>
      <c r="C9" s="42"/>
      <c r="D9" s="31"/>
      <c r="E9" s="31"/>
      <c r="F9" s="31"/>
    </row>
    <row customFormat="1" r="10" s="26">
      <c r="A10" s="26" t="s">
        <v>16</v>
      </c>
      <c r="B10" s="86">
        <f>SUM(B7:B9)</f>
        <v>500.000000</v>
      </c>
      <c r="D10" s="26">
        <f>SUM(D7:D9)</f>
        <v>0.000000</v>
      </c>
      <c r="E10" s="26">
        <f>SUM(E7:E9)</f>
        <v>500.000000</v>
      </c>
      <c r="F10" s="26">
        <f>SUM(F7:F9)</f>
        <v>0.000000</v>
      </c>
      <c r="H10" s="26" t="s">
        <v>524</v>
      </c>
    </row>
    <row customFormat="1" r="11" s="26">
      <c r="A11" s="29" t="s">
        <v>22</v>
      </c>
      <c r="B11" s="89"/>
      <c r="C11" s="36"/>
      <c r="D11" s="36"/>
      <c r="E11" s="36"/>
      <c r="F11" s="30"/>
      <c r="H11" s="26" t="s">
        <v>483</v>
      </c>
    </row>
    <row customFormat="1" r="12" s="26">
      <c r="A12" s="26" t="s">
        <v>36</v>
      </c>
      <c r="B12" s="86">
        <f>SUM(D12,E12,F12)</f>
        <v>1200.000000</v>
      </c>
      <c r="C12" s="40">
        <v>4.000000</v>
      </c>
      <c r="D12" s="26">
        <v>1200.000000</v>
      </c>
      <c r="E12" s="26">
        <v>0.000000</v>
      </c>
      <c r="H12" s="26" t="s">
        <v>484</v>
      </c>
    </row>
    <row customFormat="1" r="13" s="26">
      <c r="A13" s="26" t="s">
        <v>32</v>
      </c>
      <c r="B13" s="86">
        <f>SUM(D13,E13,F13)</f>
        <v>119.220000</v>
      </c>
      <c r="C13" s="41">
        <v>9.000000</v>
      </c>
      <c r="E13" s="26">
        <v>119.220000</v>
      </c>
      <c r="H13" s="26" t="s">
        <v>485</v>
      </c>
    </row>
    <row customFormat="1" r="14" s="26">
      <c r="A14" s="26" t="s">
        <v>18</v>
      </c>
      <c r="B14" s="86">
        <f>SUM(D14,E14,F14)</f>
        <v>65.000000</v>
      </c>
      <c r="C14" s="41">
        <v>3.000000</v>
      </c>
      <c r="E14" s="26">
        <v>65.000000</v>
      </c>
      <c r="H14" s="26" t="s">
        <v>486</v>
      </c>
    </row>
    <row customFormat="1" r="15" s="26">
      <c r="A15" s="26" t="s">
        <v>17</v>
      </c>
      <c r="B15" s="86">
        <f>SUM(D15:F15)</f>
        <v>120.000000</v>
      </c>
      <c r="C15" s="41">
        <v>9.000000</v>
      </c>
      <c r="E15" s="26">
        <v>120.000000</v>
      </c>
    </row>
    <row customFormat="1" r="16" s="26">
      <c r="A16" s="26" t="s">
        <v>33</v>
      </c>
      <c r="B16" s="86">
        <f>SUM(D16:F16)</f>
        <v>89.000000</v>
      </c>
      <c r="C16" s="41">
        <v>15.000000</v>
      </c>
      <c r="E16" s="26">
        <v>89.000000</v>
      </c>
    </row>
    <row customFormat="1" r="17" s="26">
      <c r="A17" s="26" t="s">
        <v>34</v>
      </c>
      <c r="B17" s="86">
        <f>SUM(D17:F17)</f>
        <v>45.000000</v>
      </c>
      <c r="C17" s="41">
        <v>22.000000</v>
      </c>
      <c r="D17" s="26" t="s">
        <v>30</v>
      </c>
      <c r="E17" s="26">
        <v>45.000000</v>
      </c>
    </row>
    <row customFormat="1" r="18" s="26">
      <c r="A18" s="31" t="s">
        <v>29</v>
      </c>
      <c r="B18" s="93">
        <f>SUM(D18:F18)</f>
        <v>270.000000</v>
      </c>
      <c r="C18" s="42">
        <v>9.000000</v>
      </c>
      <c r="D18" s="31"/>
      <c r="E18" s="31">
        <v>270.000000</v>
      </c>
      <c r="F18" s="31"/>
      <c r="H18" s="26" t="s">
        <v>481</v>
      </c>
    </row>
    <row customFormat="1" r="19" s="26">
      <c r="A19" s="26" t="s">
        <v>3</v>
      </c>
      <c r="B19" s="86">
        <f>SUM(D19:F19)</f>
        <v>1908.220000</v>
      </c>
      <c r="D19" s="26">
        <f>SUM(D12:D18)</f>
        <v>1200.000000</v>
      </c>
      <c r="E19" s="26">
        <f>SUM(E12:E18)</f>
        <v>708.220000</v>
      </c>
      <c r="F19" s="26">
        <f>SUM(F12:F18)</f>
        <v>0.000000</v>
      </c>
    </row>
    <row customFormat="1" r="20" s="26">
      <c r="A20" s="29" t="s">
        <v>4</v>
      </c>
      <c r="B20" s="89"/>
      <c r="C20" s="36"/>
      <c r="D20" s="36"/>
      <c r="E20" s="36"/>
      <c r="F20" s="30"/>
      <c r="N20" s="58" t="s">
        <v>289</v>
      </c>
      <c r="O20" s="58" t="s">
        <v>543</v>
      </c>
      <c r="P20" s="58" t="s">
        <v>544</v>
      </c>
      <c r="Q20" s="58" t="s">
        <v>545</v>
      </c>
    </row>
    <row customFormat="1" r="21" s="26">
      <c r="A21" s="26" t="s">
        <v>5</v>
      </c>
      <c r="B21" s="90">
        <f>SUM(D21:F21)</f>
        <v>650.000000</v>
      </c>
      <c r="C21" s="40"/>
      <c r="D21" s="26">
        <v>600.000000</v>
      </c>
      <c r="E21" s="26">
        <v>50.000000</v>
      </c>
      <c r="H21" s="54" t="s">
        <v>39</v>
      </c>
      <c r="I21" s="37"/>
      <c r="J21" s="37"/>
      <c r="K21" s="37"/>
      <c r="L21" s="55"/>
      <c r="M21" s="26" t="s">
        <v>520</v>
      </c>
      <c r="N21" s="126">
        <f>O21+P21+Q21</f>
        <v>715.000000</v>
      </c>
      <c r="O21" s="126">
        <v>200.000000</v>
      </c>
      <c r="P21" s="127">
        <v>210.000000</v>
      </c>
      <c r="Q21" s="26">
        <v>305.000000</v>
      </c>
    </row>
    <row customFormat="1" r="22" s="26">
      <c r="A22" s="26" t="s">
        <v>6</v>
      </c>
      <c r="B22" s="90">
        <f>SUM(D22:F22)</f>
        <v>200.000000</v>
      </c>
      <c r="C22" s="41"/>
      <c r="D22" s="26">
        <v>200.000000</v>
      </c>
      <c r="H22" s="57" t="s">
        <v>43</v>
      </c>
      <c r="I22" s="26" t="s">
        <v>391</v>
      </c>
      <c r="K22" s="26" t="s">
        <v>392</v>
      </c>
      <c r="L22" s="52"/>
      <c r="M22" s="26" t="s">
        <v>525</v>
      </c>
      <c r="N22" s="26">
        <v>20.000000</v>
      </c>
    </row>
    <row customFormat="1" r="23" s="26">
      <c r="A23" s="58"/>
      <c r="B23" s="86">
        <f>SUM(D23:F23)</f>
        <v>0.000000</v>
      </c>
      <c r="C23" s="41"/>
      <c r="D23" s="26">
        <v>0.000000</v>
      </c>
      <c r="E23" s="26">
        <v>0.000000</v>
      </c>
      <c r="G23" s="58" t="s">
        <v>378</v>
      </c>
      <c r="H23" s="57"/>
      <c r="L23" s="52"/>
      <c r="M23" s="26" t="s">
        <v>526</v>
      </c>
      <c r="N23" s="26">
        <v>20.000000</v>
      </c>
    </row>
    <row customFormat="1" r="24" s="26">
      <c r="A24" s="26" t="s">
        <v>260</v>
      </c>
      <c r="B24" s="86">
        <f>SUM(D24:F24)</f>
        <v>0.000000</v>
      </c>
      <c r="C24" s="41"/>
      <c r="E24" s="26">
        <v>0.000000</v>
      </c>
      <c r="H24" s="57" t="s">
        <v>540</v>
      </c>
      <c r="L24" s="52"/>
    </row>
    <row customFormat="1" r="25" s="26">
      <c r="A25" s="26" t="s">
        <v>19</v>
      </c>
      <c r="B25" s="86">
        <f>SUM(D25:F25)</f>
        <v>600.000000</v>
      </c>
      <c r="C25" s="41"/>
      <c r="D25" s="26">
        <v>300.000000</v>
      </c>
      <c r="E25" s="26">
        <v>300.000000</v>
      </c>
      <c r="H25" s="57"/>
      <c r="L25" s="52"/>
      <c r="M25" s="26" t="s">
        <v>548</v>
      </c>
      <c r="N25" s="26">
        <v>25.000000</v>
      </c>
    </row>
    <row customFormat="1" r="26" s="26">
      <c r="A26" s="26" t="s">
        <v>228</v>
      </c>
      <c r="B26" s="86">
        <f>SUM(D26:F26)</f>
        <v>90.000000</v>
      </c>
      <c r="C26" s="41"/>
      <c r="D26" s="26">
        <v>90.000000</v>
      </c>
      <c r="H26" s="51"/>
      <c r="L26" s="52"/>
      <c r="M26" s="26" t="s">
        <v>529</v>
      </c>
      <c r="N26" s="26">
        <v>30.000000</v>
      </c>
    </row>
    <row customFormat="1" r="27" s="26">
      <c r="A27" s="26" t="s">
        <v>47</v>
      </c>
      <c r="B27" s="86">
        <f>SUM(D27:F27)</f>
        <v>40.000000</v>
      </c>
      <c r="C27" s="41"/>
      <c r="D27" s="26"/>
      <c r="E27" s="26">
        <v>40.000000</v>
      </c>
      <c r="H27" s="51"/>
      <c r="L27" s="52"/>
      <c r="M27" s="26" t="s">
        <v>530</v>
      </c>
      <c r="N27" s="26">
        <v>30.000000</v>
      </c>
    </row>
    <row customFormat="1" r="28" s="26">
      <c r="A28" s="26" t="s">
        <v>38</v>
      </c>
      <c r="B28" s="86">
        <f>SUM(D28:F28)</f>
        <v>38.000000</v>
      </c>
      <c r="C28" s="41">
        <v>1.000000</v>
      </c>
      <c r="D28" s="26">
        <v>0.000000</v>
      </c>
      <c r="E28" s="26">
        <v>38.000000</v>
      </c>
      <c r="H28" s="51"/>
      <c r="L28" s="52"/>
      <c r="M28" s="26" t="s">
        <v>531</v>
      </c>
      <c r="N28" s="26">
        <v>100.000000</v>
      </c>
    </row>
    <row customFormat="1" customHeight="1" ht="15.000000" r="29" s="26">
      <c r="A29" s="26" t="s">
        <v>393</v>
      </c>
      <c r="B29" s="86">
        <f>SUM(D29:F29)</f>
        <v>180.000000</v>
      </c>
      <c r="C29" s="41"/>
      <c r="E29" s="26">
        <v>180.000000</v>
      </c>
      <c r="H29" s="51"/>
      <c r="J29" s="113"/>
      <c r="L29" s="114"/>
      <c r="M29" s="26" t="s">
        <v>532</v>
      </c>
      <c r="N29" s="26">
        <v>50.000000</v>
      </c>
    </row>
    <row customFormat="1" r="30" s="26">
      <c r="A30" s="26" t="s">
        <v>358</v>
      </c>
      <c r="B30" s="101">
        <f>SUM(D30:F30)</f>
        <v>0.000000</v>
      </c>
      <c r="C30" s="41"/>
      <c r="H30" s="51"/>
      <c r="L30" s="52"/>
      <c r="M30" s="26" t="s">
        <v>533</v>
      </c>
      <c r="N30" s="26">
        <v>50.000000</v>
      </c>
    </row>
    <row customFormat="1" r="31" s="26">
      <c r="A31" s="26" t="s">
        <v>361</v>
      </c>
      <c r="B31" s="86">
        <f>SUM(D31:F31)</f>
        <v>0.000000</v>
      </c>
      <c r="C31" s="41"/>
      <c r="H31" s="51"/>
      <c r="L31" s="52"/>
      <c r="M31" s="26" t="s">
        <v>534</v>
      </c>
      <c r="N31" s="26">
        <v>30.000000</v>
      </c>
    </row>
    <row customFormat="1" r="32" s="26">
      <c r="A32" s="58" t="s">
        <v>547</v>
      </c>
      <c r="B32" s="86">
        <f>SUM(D32:F32)</f>
        <v>305.000000</v>
      </c>
      <c r="C32" s="41"/>
      <c r="F32" s="26">
        <v>305.000000</v>
      </c>
      <c r="H32" s="51" t="s">
        <v>386</v>
      </c>
      <c r="L32" s="52"/>
      <c r="M32" s="26" t="s">
        <v>535</v>
      </c>
      <c r="N32" s="26">
        <v>30.000000</v>
      </c>
    </row>
    <row customFormat="1" r="33" s="26">
      <c r="B33" s="101">
        <f>SUM(D33:F33)</f>
        <v>0.000000</v>
      </c>
      <c r="C33" s="41"/>
      <c r="E33" s="26">
        <v>0.000000</v>
      </c>
      <c r="H33" s="51"/>
      <c r="L33" s="52"/>
      <c r="M33" s="26" t="s">
        <v>536</v>
      </c>
      <c r="N33" s="26">
        <v>30.000000</v>
      </c>
    </row>
    <row customFormat="1" r="34" s="26">
      <c r="A34" s="58" t="s">
        <v>40</v>
      </c>
      <c r="B34" s="101">
        <f>SUM(D34:F34)</f>
        <v>50.000000</v>
      </c>
      <c r="C34" s="41"/>
      <c r="D34" s="26">
        <v>50.000000</v>
      </c>
      <c r="E34" s="26">
        <v>0.000000</v>
      </c>
      <c r="F34" s="26">
        <v>0.000000</v>
      </c>
      <c r="H34" s="51"/>
      <c r="L34" s="52"/>
      <c r="M34" s="26" t="s">
        <v>280</v>
      </c>
      <c r="N34" s="26">
        <v>100.000000</v>
      </c>
    </row>
    <row customFormat="1" r="35" s="26">
      <c r="A35" s="58"/>
      <c r="B35" s="86">
        <f>SUM(D35:F35)</f>
        <v>0.000000</v>
      </c>
      <c r="C35" s="41"/>
      <c r="H35" s="51"/>
      <c r="L35" s="52"/>
      <c r="M35" s="26" t="s">
        <v>281</v>
      </c>
      <c r="N35" s="26">
        <v>100.000000</v>
      </c>
    </row>
    <row customFormat="1" r="36" s="26">
      <c r="A36" s="58"/>
      <c r="B36" s="86">
        <f>SUM(D36:F36)</f>
        <v>0.000000</v>
      </c>
      <c r="C36" s="41"/>
      <c r="H36" s="51"/>
      <c r="L36" s="52"/>
      <c r="M36" s="31" t="s">
        <v>537</v>
      </c>
      <c r="N36" s="31">
        <v>100.000000</v>
      </c>
    </row>
    <row customFormat="1" r="37" s="26">
      <c r="A37" s="58" t="s">
        <v>523</v>
      </c>
      <c r="B37" s="86">
        <f>SUM(D37:F37)</f>
        <v>159.920000</v>
      </c>
      <c r="C37" s="41"/>
      <c r="E37" s="122">
        <v>159.920000</v>
      </c>
      <c r="F37" s="26">
        <v>0.000000</v>
      </c>
      <c r="H37" s="57"/>
      <c r="L37" s="52"/>
      <c r="M37" s="26" t="s">
        <v>289</v>
      </c>
      <c r="N37" s="26">
        <f>SUM(N22:N36)</f>
        <v>715.000000</v>
      </c>
    </row>
    <row customFormat="1" r="38" s="26">
      <c r="A38" s="58" t="s">
        <v>519</v>
      </c>
      <c r="B38" s="86">
        <f>SUM(D38:F38)</f>
        <v>0.000000</v>
      </c>
      <c r="C38" s="41"/>
      <c r="H38" s="51"/>
      <c r="L38" s="52"/>
    </row>
    <row customFormat="1" r="39" s="26">
      <c r="A39" s="58" t="s">
        <v>546</v>
      </c>
      <c r="B39" s="86">
        <f>SUM(D39:F39)</f>
        <v>50.000000</v>
      </c>
      <c r="C39" s="41"/>
      <c r="D39" s="26">
        <v>50.000000</v>
      </c>
      <c r="F39" s="26">
        <v>0.000000</v>
      </c>
      <c r="H39" s="51" t="s">
        <v>30</v>
      </c>
      <c r="L39" s="52"/>
    </row>
    <row customFormat="1" r="40" s="26">
      <c r="A40" s="123"/>
      <c r="B40" s="86">
        <f>SUM(D40:F40)</f>
        <v>0.000000</v>
      </c>
      <c r="C40" s="41"/>
      <c r="H40" s="51" t="s">
        <v>30</v>
      </c>
      <c r="L40" s="52"/>
    </row>
    <row customFormat="1" r="41" s="26">
      <c r="A41" s="58" t="s">
        <v>518</v>
      </c>
      <c r="B41" s="86">
        <f>SUM(D41:F41)</f>
        <v>0.000000</v>
      </c>
      <c r="C41" s="41"/>
      <c r="H41" s="51" t="s">
        <v>30</v>
      </c>
      <c r="L41" s="52"/>
    </row>
    <row customFormat="1" r="42" s="26">
      <c r="A42" s="58" t="s">
        <v>466</v>
      </c>
      <c r="B42" s="86">
        <f>SUM(D42:F42)</f>
        <v>7.630000</v>
      </c>
      <c r="C42" s="41"/>
      <c r="E42" s="26">
        <v>7.630000</v>
      </c>
      <c r="H42" s="51"/>
      <c r="L42" s="52"/>
    </row>
    <row customFormat="1" r="43" s="26">
      <c r="A43" s="26" t="s">
        <v>41</v>
      </c>
      <c r="B43" s="86">
        <f>SUM(D43:F43)</f>
        <v>5.000000</v>
      </c>
      <c r="C43" s="41"/>
      <c r="D43" s="26">
        <v>0.000000</v>
      </c>
      <c r="E43" s="26">
        <v>5.000000</v>
      </c>
      <c r="H43" s="51"/>
      <c r="L43" s="52"/>
    </row>
    <row customFormat="1" r="44" s="26">
      <c r="A44" s="26" t="s">
        <v>48</v>
      </c>
      <c r="B44" s="101">
        <f>SUM(D44:F44)</f>
        <v>50.000000</v>
      </c>
      <c r="C44" s="41" t="s">
        <v>35</v>
      </c>
      <c r="D44" s="26">
        <v>50.000000</v>
      </c>
      <c r="F44" s="26">
        <v>0.000000</v>
      </c>
      <c r="H44" s="51"/>
      <c r="L44" s="52"/>
    </row>
    <row customFormat="1" r="45" s="26">
      <c r="A45" s="31" t="s">
        <v>20</v>
      </c>
      <c r="B45" s="92">
        <f>SUM(D45:F45)</f>
        <v>50.000000</v>
      </c>
      <c r="C45" s="42"/>
      <c r="D45" s="31">
        <v>50.000000</v>
      </c>
      <c r="E45" s="102"/>
      <c r="F45" s="31">
        <v>0.000000</v>
      </c>
      <c r="I45" s="31"/>
      <c r="J45" s="31"/>
      <c r="K45" s="31"/>
      <c r="L45" s="48"/>
    </row>
    <row customFormat="1" r="46" s="26">
      <c r="A46" s="26" t="s">
        <v>7</v>
      </c>
      <c r="B46" s="86">
        <f>SUM(D46:F46)</f>
        <v>2475.550000</v>
      </c>
      <c r="D46" s="26">
        <f>SUM(D21:D45)</f>
        <v>1390.000000</v>
      </c>
      <c r="E46" s="26">
        <f>SUM(E21:E45)</f>
        <v>780.550000</v>
      </c>
      <c r="F46" s="26">
        <f>SUM(F21:F45)</f>
        <v>305.000000</v>
      </c>
    </row>
    <row customFormat="1" r="47" s="26">
      <c r="A47" s="29" t="s">
        <v>23</v>
      </c>
      <c r="B47" s="89"/>
      <c r="C47" s="36"/>
      <c r="D47" s="36"/>
      <c r="E47" s="36"/>
      <c r="F47" s="30"/>
    </row>
    <row customFormat="1" r="48" s="26">
      <c r="A48" s="26" t="s">
        <v>407</v>
      </c>
      <c r="B48" s="86">
        <f>SUM(D48:F48)</f>
        <v>0.000000</v>
      </c>
      <c r="F48" s="26">
        <v>0.000000</v>
      </c>
    </row>
    <row customFormat="1" r="49" s="26">
      <c r="A49" s="26" t="s">
        <v>408</v>
      </c>
      <c r="B49" s="86">
        <f>SUM(D49:F49)</f>
        <v>0.000000</v>
      </c>
      <c r="D49" s="26">
        <v>0.000000</v>
      </c>
    </row>
    <row customFormat="1" r="50" s="26">
      <c r="A50" s="26" t="s">
        <v>406</v>
      </c>
      <c r="B50" s="86">
        <f>SUM(D50:F50)</f>
        <v>0.000000</v>
      </c>
    </row>
    <row customFormat="1" r="51" s="26">
      <c r="A51" s="31" t="s">
        <v>405</v>
      </c>
      <c r="B51" s="87">
        <f>SUM(D51:F51)</f>
        <v>500.000000</v>
      </c>
      <c r="C51" s="31"/>
      <c r="D51" s="31"/>
      <c r="E51" s="31">
        <v>500.000000</v>
      </c>
      <c r="F51" s="31"/>
    </row>
    <row customFormat="1" customHeight="1" ht="13.500000" r="52" s="26">
      <c r="A52" s="62" t="s">
        <v>263</v>
      </c>
      <c r="B52" s="94">
        <f>SUM(D52:F52)</f>
        <v>500.000000</v>
      </c>
      <c r="C52" s="62"/>
      <c r="D52" s="62">
        <f>SUM(D48:D51)</f>
        <v>0.000000</v>
      </c>
      <c r="E52" s="62">
        <f>SUM(E48:E51)</f>
        <v>500.000000</v>
      </c>
      <c r="F52" s="62">
        <f>SUM(F48:F51)</f>
        <v>0.000000</v>
      </c>
    </row>
    <row customFormat="1" customHeight="1" ht="13.500000" r="53" s="26">
      <c r="A53" s="26" t="s">
        <v>24</v>
      </c>
      <c r="B53" s="86">
        <f>B46+B19+B52+B10</f>
        <v>5383.770000</v>
      </c>
      <c r="D53" s="26">
        <f>+D46+D19+D52+D10</f>
        <v>2590.000000</v>
      </c>
      <c r="E53" s="26">
        <f>E46+E19+E52+E10</f>
        <v>2488.770000</v>
      </c>
      <c r="F53" s="26">
        <f>F46+F19+F52+F10</f>
        <v>305.000000</v>
      </c>
    </row>
    <row customFormat="1" r="55" s="26">
      <c r="A55" s="97" t="s">
        <v>11</v>
      </c>
      <c r="B55" s="100">
        <f>B3-B53</f>
        <v>80.230000</v>
      </c>
      <c r="C55" s="99"/>
      <c r="D55" s="99">
        <f>D3-D53</f>
        <v>98.000000</v>
      </c>
      <c r="E55" s="99">
        <f>E3-E53</f>
        <v>287.230000</v>
      </c>
      <c r="F55" s="100">
        <f>F3-F53</f>
        <v>-305.000000</v>
      </c>
    </row>
    <row customFormat="1" r="57" s="26">
      <c r="A57" s="46" t="s">
        <v>25</v>
      </c>
      <c r="C57" s="90">
        <f>B21+B22+B45+B44+B34</f>
        <v>1000.000000</v>
      </c>
      <c r="D57" s="45" t="s">
        <v>26</v>
      </c>
    </row>
    <row customFormat="1" r="59" s="26">
      <c r="A59" s="26" t="s">
        <v>487</v>
      </c>
    </row>
    <row customFormat="1" r="60" s="26">
      <c r="A60" s="26" t="s">
        <v>542</v>
      </c>
      <c r="B60" s="125">
        <v>118.000000</v>
      </c>
    </row>
    <row customFormat="1" r="61" s="26">
      <c r="A61" s="26" t="s">
        <v>488</v>
      </c>
      <c r="B61" s="124">
        <v>21.800000</v>
      </c>
      <c r="D61" s="26" t="s">
        <v>499</v>
      </c>
      <c r="F61" s="26">
        <v>4800.000000</v>
      </c>
      <c r="H61" s="26" t="s">
        <v>505</v>
      </c>
      <c r="J61" s="26" t="s">
        <v>506</v>
      </c>
    </row>
    <row customFormat="1" r="62" s="26">
      <c r="A62" s="26" t="s">
        <v>489</v>
      </c>
      <c r="B62" s="118">
        <v>72.000000</v>
      </c>
      <c r="H62" s="34">
        <v>41185.000000</v>
      </c>
      <c r="J62" s="26">
        <v>207.000000</v>
      </c>
    </row>
    <row customFormat="1" r="63" s="26">
      <c r="A63" s="26" t="s">
        <v>490</v>
      </c>
      <c r="B63" s="117">
        <f>329.43-C63</f>
        <v>41.920000</v>
      </c>
      <c r="C63" s="116">
        <v>287.510000</v>
      </c>
      <c r="D63" s="26" t="s">
        <v>500</v>
      </c>
      <c r="F63" s="26">
        <v>2335.720000</v>
      </c>
      <c r="G63" s="26" t="s">
        <v>507</v>
      </c>
      <c r="H63" s="34">
        <v>41194.000000</v>
      </c>
      <c r="I63" s="26">
        <v>230.000000</v>
      </c>
      <c r="J63" s="26">
        <f>J62+I63</f>
        <v>437.000000</v>
      </c>
    </row>
    <row customFormat="1" r="64" s="26">
      <c r="A64" s="26" t="s">
        <v>491</v>
      </c>
      <c r="B64" s="118">
        <v>70.110000</v>
      </c>
      <c r="D64" s="26" t="s">
        <v>496</v>
      </c>
      <c r="F64" s="26">
        <v>434.390000</v>
      </c>
      <c r="G64" s="26" t="s">
        <v>508</v>
      </c>
      <c r="H64" s="34">
        <v>41202.000000</v>
      </c>
      <c r="I64" s="26">
        <v>-448.450000</v>
      </c>
      <c r="J64" s="26">
        <f>J63+I64</f>
        <v>-11.450000</v>
      </c>
    </row>
    <row customFormat="1" r="65" s="26">
      <c r="A65" s="26" t="s">
        <v>492</v>
      </c>
      <c r="B65" s="118">
        <v>466.560000</v>
      </c>
      <c r="D65" s="26" t="s">
        <v>497</v>
      </c>
      <c r="F65" s="26">
        <v>434.390000</v>
      </c>
      <c r="G65" s="26" t="s">
        <v>509</v>
      </c>
      <c r="H65" s="34">
        <v>41208.000000</v>
      </c>
      <c r="I65" s="26">
        <f>76.29+87.5</f>
        <v>163.790000</v>
      </c>
      <c r="J65" s="26">
        <f>J64+I65</f>
        <v>152.340000</v>
      </c>
    </row>
    <row customFormat="1" r="66" s="26">
      <c r="A66" s="26" t="s">
        <v>493</v>
      </c>
      <c r="B66" s="118">
        <v>179.920000</v>
      </c>
      <c r="C66" s="116">
        <v>83.320000</v>
      </c>
      <c r="D66" s="26" t="s">
        <v>498</v>
      </c>
      <c r="F66" s="26">
        <v>434.390000</v>
      </c>
      <c r="H66" s="116" t="s">
        <v>510</v>
      </c>
      <c r="I66" s="26">
        <v>-12.880000</v>
      </c>
      <c r="J66" s="26">
        <f>J65+I66</f>
        <v>139.460000</v>
      </c>
    </row>
    <row customFormat="1" r="67" s="26">
      <c r="A67" s="26" t="s">
        <v>495</v>
      </c>
      <c r="B67" s="116">
        <v>12.880000</v>
      </c>
      <c r="C67" s="118">
        <v>32.170000</v>
      </c>
      <c r="D67" s="26" t="s">
        <v>501</v>
      </c>
      <c r="F67" s="26">
        <v>1000.000000</v>
      </c>
      <c r="I67" s="26">
        <v>44.700000</v>
      </c>
      <c r="J67" s="26">
        <f>J66+I67</f>
        <v>184.160000</v>
      </c>
    </row>
    <row customFormat="1" r="68" s="26">
      <c r="A68" s="26" t="s">
        <v>496</v>
      </c>
      <c r="B68" s="26">
        <v>448.440000</v>
      </c>
      <c r="H68" s="34">
        <v>41222.000000</v>
      </c>
      <c r="I68" s="26">
        <v>163.790000</v>
      </c>
      <c r="J68" s="26">
        <f>J67+I68</f>
        <v>347.950000</v>
      </c>
    </row>
    <row customFormat="1" r="69" s="26">
      <c r="A69" s="26" t="s">
        <v>497</v>
      </c>
      <c r="B69" s="26">
        <v>448.440000</v>
      </c>
      <c r="F69" s="26">
        <f>SUM(F63:F68)</f>
        <v>4638.890000</v>
      </c>
      <c r="H69" s="34">
        <v>41233.000000</v>
      </c>
      <c r="I69" s="26">
        <v>-330.000000</v>
      </c>
      <c r="J69" s="26">
        <f>J68+I69</f>
        <v>17.950000</v>
      </c>
    </row>
    <row customFormat="1" r="70" s="26">
      <c r="A70" s="26" t="s">
        <v>498</v>
      </c>
      <c r="B70" s="26">
        <v>448.440000</v>
      </c>
      <c r="H70" s="34">
        <v>41236.000000</v>
      </c>
      <c r="I70" s="26">
        <v>267.260000</v>
      </c>
      <c r="J70" s="26">
        <f>J69+I70</f>
        <v>285.210000</v>
      </c>
    </row>
    <row customFormat="1" r="71" s="26">
      <c r="A71" s="26" t="s">
        <v>494</v>
      </c>
      <c r="B71" s="26">
        <f>SUM(B61:B70)</f>
        <v>2210.510000</v>
      </c>
      <c r="J71" s="26">
        <f>J70+I71</f>
        <v>285.210000</v>
      </c>
    </row>
    <row customFormat="1" r="72" s="26">
      <c r="H72" s="120"/>
      <c r="J72" s="26">
        <f>J71+I72</f>
        <v>285.210000</v>
      </c>
    </row>
    <row customFormat="1" r="73" s="26">
      <c r="A73" s="26" t="s">
        <v>502</v>
      </c>
      <c r="B73" s="26">
        <v>1000.000000</v>
      </c>
      <c r="D73" s="26">
        <v>250.000000</v>
      </c>
      <c r="E73" s="26" t="s">
        <v>503</v>
      </c>
      <c r="H73" s="34">
        <v>41250.000000</v>
      </c>
      <c r="I73" s="26">
        <v>267.260000</v>
      </c>
      <c r="J73" s="26">
        <f>J72+I73</f>
        <v>552.470000</v>
      </c>
    </row>
    <row customFormat="1" r="74" s="26">
      <c r="D74" s="26">
        <f>250*6</f>
        <v>1500.000000</v>
      </c>
      <c r="E74" s="26" t="s">
        <v>504</v>
      </c>
      <c r="J74" s="26">
        <f>J73+I74</f>
        <v>552.470000</v>
      </c>
    </row>
    <row customFormat="1" r="75" s="26">
      <c r="J75" s="26">
        <f>J74+I75</f>
        <v>552.470000</v>
      </c>
    </row>
    <row customFormat="1" r="76" s="26">
      <c r="B76" s="116" t="s">
        <v>515</v>
      </c>
      <c r="C76" s="26">
        <f>C63+B67+C66</f>
        <v>383.710000</v>
      </c>
      <c r="H76" s="34">
        <v>41263.000000</v>
      </c>
      <c r="I76" s="26">
        <v>-448.450000</v>
      </c>
      <c r="J76" s="26">
        <f>J75+I76</f>
        <v>104.020000</v>
      </c>
    </row>
    <row customFormat="1" r="77" s="26">
      <c r="B77" s="119" t="s">
        <v>517</v>
      </c>
      <c r="C77" s="26">
        <f>B60+B63</f>
        <v>159.920000</v>
      </c>
      <c r="H77" s="34">
        <v>41264.000000</v>
      </c>
      <c r="I77" s="26">
        <v>267.260000</v>
      </c>
      <c r="J77" s="26">
        <f>J76+I77</f>
        <v>371.280000</v>
      </c>
    </row>
    <row customFormat="1" r="78" s="26">
      <c r="B78" s="118" t="s">
        <v>516</v>
      </c>
      <c r="C78" s="26">
        <f>B61+B62+B64+B65+B66+C67</f>
        <v>842.560000</v>
      </c>
      <c r="H78" s="116"/>
      <c r="J78" s="26">
        <f>J77+I78</f>
        <v>371.280000</v>
      </c>
    </row>
    <row customFormat="1" r="79" s="26">
      <c r="H79" s="116" t="s">
        <v>514</v>
      </c>
      <c r="I79" s="26">
        <v>-83.320000</v>
      </c>
      <c r="J79" s="26">
        <f>J78+I79</f>
        <v>287.960000</v>
      </c>
    </row>
    <row customFormat="1" r="80" s="26">
      <c r="H80" s="116" t="s">
        <v>541</v>
      </c>
      <c r="I80" s="26">
        <v>-287.510000</v>
      </c>
      <c r="J80" s="26">
        <f>J79+I80</f>
        <v>0.450000</v>
      </c>
    </row>
    <row customFormat="1" r="81" s="26">
      <c r="J81" s="26">
        <f>J80+I81</f>
        <v>0.450000</v>
      </c>
    </row>
  </sheetData>
  <conditionalFormatting sqref="B21">
    <cfRule type="cellIs" dxfId="1" priority="2" stopIfTrue="1" operator="notEqual">
      <formula>$D$21+$E$21+$F$21</formula>
    </cfRule>
  </conditionalFormatting>
  <conditionalFormatting sqref="B52">
    <cfRule type="cellIs" dxfId="0" priority="1" stopIfTrue="1" operator="notEqual">
      <formula>$D$52+$E$52+$F$52</formula>
    </cfRule>
  </conditionalFormatting>
</worksheet>
</file>

<file path=xl/worksheets/sheet17.xml><?xml version="1.0" encoding="utf-8"?>
<workshee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dimension ref="A1:B18"/>
  <sheetViews>
    <sheetView workbookViewId="0">
      <selection activeCell="D9" sqref="D9"/>
    </sheetView>
  </sheetViews>
  <sheetFormatPr defaultRowHeight="13.000000"/>
  <cols>
    <col customWidth="1" max="1" min="1" style="26" width="21.425000"/>
    <col customWidth="1" max="2" min="2" style="26" width="16.283333"/>
  </cols>
  <sheetData>
    <row r="1">
      <c r="A1" s="26" t="s">
        <v>69</v>
      </c>
      <c r="B1" s="26" t="s">
        <v>71</v>
      </c>
    </row>
    <row r="2">
      <c r="A2" s="26" t="s">
        <v>72</v>
      </c>
      <c r="B2" s="59">
        <v>15048.750000</v>
      </c>
    </row>
    <row r="3">
      <c r="A3" s="26" t="s">
        <v>73</v>
      </c>
      <c r="B3" s="59">
        <v>12785.060000</v>
      </c>
    </row>
    <row r="4">
      <c r="A4" s="26" t="s">
        <v>74</v>
      </c>
      <c r="B4" s="59">
        <v>9800.630000</v>
      </c>
    </row>
    <row r="5">
      <c r="A5" s="26" t="s">
        <v>75</v>
      </c>
      <c r="B5" s="59">
        <v>7989.010000</v>
      </c>
    </row>
    <row r="6">
      <c r="A6" s="26" t="s">
        <v>76</v>
      </c>
      <c r="B6" s="59">
        <v>6457.510000</v>
      </c>
    </row>
    <row r="7">
      <c r="A7" s="26" t="s">
        <v>77</v>
      </c>
      <c r="B7" s="59">
        <v>1752.090000</v>
      </c>
    </row>
    <row r="8">
      <c r="A8" s="26" t="s">
        <v>78</v>
      </c>
      <c r="B8" s="59">
        <v>1527.670000</v>
      </c>
    </row>
    <row r="9">
      <c r="A9" s="26" t="s">
        <v>79</v>
      </c>
      <c r="B9" s="59">
        <v>1387.930000</v>
      </c>
    </row>
    <row r="10">
      <c r="A10" s="26" t="s">
        <v>80</v>
      </c>
      <c r="B10" s="59">
        <v>1043.340000</v>
      </c>
    </row>
    <row r="11">
      <c r="A11" s="26" t="s">
        <v>81</v>
      </c>
      <c r="B11" s="59">
        <v>762.600000</v>
      </c>
    </row>
    <row r="12">
      <c r="A12" s="26" t="s">
        <v>44</v>
      </c>
      <c r="B12" s="59">
        <v>489.000000</v>
      </c>
    </row>
    <row r="13">
      <c r="A13" s="26" t="s">
        <v>82</v>
      </c>
      <c r="B13" s="59">
        <v>390.620000</v>
      </c>
    </row>
    <row r="14">
      <c r="A14" s="26" t="s">
        <v>83</v>
      </c>
      <c r="B14" s="59">
        <v>235.020000</v>
      </c>
    </row>
    <row r="15">
      <c r="A15" s="26" t="s">
        <v>84</v>
      </c>
      <c r="B15" s="59">
        <v>223.960000</v>
      </c>
    </row>
    <row r="16">
      <c r="A16" s="26" t="s">
        <v>85</v>
      </c>
      <c r="B16" s="59">
        <v>210.950000</v>
      </c>
    </row>
    <row r="17">
      <c r="A17" s="26" t="s">
        <v>86</v>
      </c>
      <c r="B17" s="59">
        <v>32.560000</v>
      </c>
    </row>
    <row r="18">
      <c r="A18" s="26" t="s">
        <v>87</v>
      </c>
      <c r="B18" s="59">
        <v>60136.700000</v>
      </c>
    </row>
  </sheetData>
</worksheet>
</file>

<file path=xl/worksheets/sheet18.xml><?xml version="1.0" encoding="utf-8"?>
<workshee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dimension ref="A1:B129"/>
  <sheetViews>
    <sheetView topLeftCell="A44" workbookViewId="0">
      <selection activeCell="D21" sqref="D21"/>
    </sheetView>
  </sheetViews>
  <sheetFormatPr defaultRowHeight="13.000000"/>
  <cols>
    <col customWidth="1" max="1" min="1" style="26" width="48.566667"/>
    <col customWidth="1" max="2" min="2" style="26" width="13.566667"/>
  </cols>
  <sheetData>
    <row r="1">
      <c r="A1" s="26" t="s">
        <v>70</v>
      </c>
      <c r="B1" s="26" t="s">
        <v>71</v>
      </c>
    </row>
    <row r="2">
      <c r="A2" s="26" t="s">
        <v>88</v>
      </c>
      <c r="B2" s="59">
        <v>41118.860000</v>
      </c>
    </row>
    <row r="3">
      <c r="A3" s="26" t="s">
        <v>89</v>
      </c>
      <c r="B3" s="59">
        <v>3313.160000</v>
      </c>
    </row>
    <row r="4">
      <c r="A4" s="26" t="s">
        <v>90</v>
      </c>
      <c r="B4" s="59">
        <v>2971.110000</v>
      </c>
    </row>
    <row r="5">
      <c r="A5" s="26" t="s">
        <v>91</v>
      </c>
      <c r="B5" s="59">
        <v>1910.000000</v>
      </c>
    </row>
    <row r="6">
      <c r="A6" s="26" t="s">
        <v>92</v>
      </c>
      <c r="B6" s="59">
        <v>1509.690000</v>
      </c>
    </row>
    <row r="7">
      <c r="A7" s="26" t="s">
        <v>93</v>
      </c>
      <c r="B7" s="59">
        <v>1338.670000</v>
      </c>
    </row>
    <row r="8">
      <c r="A8" s="26" t="s">
        <v>94</v>
      </c>
      <c r="B8" s="59">
        <v>1200.000000</v>
      </c>
    </row>
    <row r="9">
      <c r="A9" s="26" t="s">
        <v>95</v>
      </c>
      <c r="B9" s="59">
        <v>1177.990000</v>
      </c>
    </row>
    <row r="10">
      <c r="A10" s="26" t="s">
        <v>96</v>
      </c>
      <c r="B10" s="59">
        <v>1177.990000</v>
      </c>
    </row>
    <row r="11">
      <c r="A11" s="26" t="s">
        <v>97</v>
      </c>
      <c r="B11" s="59">
        <v>1075.960000</v>
      </c>
    </row>
    <row r="12">
      <c r="A12" s="26" t="s">
        <v>98</v>
      </c>
      <c r="B12" s="59">
        <v>915.010000</v>
      </c>
    </row>
    <row r="13">
      <c r="A13" s="26" t="s">
        <v>99</v>
      </c>
      <c r="B13" s="59">
        <v>849.150000</v>
      </c>
    </row>
    <row r="14">
      <c r="A14" s="26" t="s">
        <v>100</v>
      </c>
      <c r="B14" s="59">
        <v>710.440000</v>
      </c>
    </row>
    <row r="15">
      <c r="A15" s="26" t="s">
        <v>101</v>
      </c>
      <c r="B15" s="59">
        <v>681.600000</v>
      </c>
    </row>
    <row r="16">
      <c r="A16" s="26" t="s">
        <v>102</v>
      </c>
      <c r="B16" s="59">
        <v>589.000000</v>
      </c>
    </row>
    <row r="17">
      <c r="A17" s="26" t="s">
        <v>103</v>
      </c>
      <c r="B17" s="59">
        <v>589.000000</v>
      </c>
    </row>
    <row r="18">
      <c r="A18" s="26" t="s">
        <v>45</v>
      </c>
      <c r="B18" s="59">
        <v>583.750000</v>
      </c>
    </row>
    <row r="19">
      <c r="A19" s="26" t="s">
        <v>104</v>
      </c>
      <c r="B19" s="59">
        <v>534.350000</v>
      </c>
    </row>
    <row r="20">
      <c r="A20" s="26" t="s">
        <v>105</v>
      </c>
      <c r="B20" s="59">
        <v>514.000000</v>
      </c>
    </row>
    <row r="21">
      <c r="A21" s="26" t="s">
        <v>106</v>
      </c>
      <c r="B21" s="59">
        <v>494.450000</v>
      </c>
    </row>
    <row r="22">
      <c r="A22" s="26" t="s">
        <v>107</v>
      </c>
      <c r="B22" s="59">
        <v>489.000000</v>
      </c>
    </row>
    <row r="23">
      <c r="A23" s="26" t="s">
        <v>108</v>
      </c>
      <c r="B23" s="59">
        <v>408.300000</v>
      </c>
    </row>
    <row r="24">
      <c r="A24" s="26" t="s">
        <v>109</v>
      </c>
      <c r="B24" s="59">
        <v>385.660000</v>
      </c>
    </row>
    <row r="25">
      <c r="A25" s="26" t="s">
        <v>110</v>
      </c>
      <c r="B25" s="59">
        <v>364.740000</v>
      </c>
    </row>
    <row r="26">
      <c r="A26" s="26" t="s">
        <v>111</v>
      </c>
      <c r="B26" s="59">
        <v>283.330000</v>
      </c>
    </row>
    <row r="27">
      <c r="A27" s="26" t="s">
        <v>112</v>
      </c>
      <c r="B27" s="59">
        <v>283.330000</v>
      </c>
    </row>
    <row r="28">
      <c r="A28" s="26" t="s">
        <v>113</v>
      </c>
      <c r="B28" s="59">
        <v>283.300000</v>
      </c>
    </row>
    <row r="29">
      <c r="A29" s="26" t="s">
        <v>114</v>
      </c>
      <c r="B29" s="59">
        <v>273.060000</v>
      </c>
    </row>
    <row r="30">
      <c r="A30" s="26" t="s">
        <v>115</v>
      </c>
      <c r="B30" s="59">
        <v>260.000000</v>
      </c>
    </row>
    <row r="31">
      <c r="A31" s="26" t="s">
        <v>116</v>
      </c>
      <c r="B31" s="59">
        <v>260.000000</v>
      </c>
    </row>
    <row r="32">
      <c r="A32" s="26" t="s">
        <v>117</v>
      </c>
      <c r="B32" s="59">
        <v>260.000000</v>
      </c>
    </row>
    <row r="33">
      <c r="A33" s="26" t="s">
        <v>118</v>
      </c>
      <c r="B33" s="59">
        <v>234.910000</v>
      </c>
    </row>
    <row r="34">
      <c r="A34" s="26" t="s">
        <v>119</v>
      </c>
      <c r="B34" s="59">
        <v>231.000000</v>
      </c>
    </row>
    <row r="35">
      <c r="A35" s="26" t="s">
        <v>120</v>
      </c>
      <c r="B35" s="59">
        <v>230.910000</v>
      </c>
    </row>
    <row r="36">
      <c r="A36" s="26" t="s">
        <v>121</v>
      </c>
      <c r="B36" s="59">
        <v>204.000000</v>
      </c>
    </row>
    <row r="37">
      <c r="A37" s="26" t="s">
        <v>122</v>
      </c>
      <c r="B37" s="59">
        <v>193.700000</v>
      </c>
    </row>
    <row r="38">
      <c r="A38" s="26" t="s">
        <v>123</v>
      </c>
      <c r="B38" s="59">
        <v>192.940000</v>
      </c>
    </row>
    <row r="39">
      <c r="A39" s="26" t="s">
        <v>124</v>
      </c>
      <c r="B39" s="59">
        <v>187.820000</v>
      </c>
    </row>
    <row r="40">
      <c r="A40" s="26" t="s">
        <v>125</v>
      </c>
      <c r="B40" s="59">
        <v>175.000000</v>
      </c>
    </row>
    <row r="41">
      <c r="A41" s="26" t="s">
        <v>126</v>
      </c>
      <c r="B41" s="59">
        <v>166.150000</v>
      </c>
    </row>
    <row r="42">
      <c r="A42" s="26" t="s">
        <v>127</v>
      </c>
      <c r="B42" s="59">
        <v>165.000000</v>
      </c>
    </row>
    <row r="43">
      <c r="A43" s="26" t="s">
        <v>128</v>
      </c>
      <c r="B43" s="59">
        <v>153.660000</v>
      </c>
    </row>
    <row r="44">
      <c r="A44" s="26" t="s">
        <v>129</v>
      </c>
      <c r="B44" s="59">
        <v>143.570000</v>
      </c>
    </row>
    <row r="45">
      <c r="A45" s="26" t="s">
        <v>130</v>
      </c>
      <c r="B45" s="59">
        <v>137.150000</v>
      </c>
    </row>
    <row r="46">
      <c r="A46" s="26" t="s">
        <v>131</v>
      </c>
      <c r="B46" s="59">
        <v>132.000000</v>
      </c>
    </row>
    <row r="47">
      <c r="A47" s="26" t="s">
        <v>132</v>
      </c>
      <c r="B47" s="59">
        <v>130.780000</v>
      </c>
    </row>
    <row r="48">
      <c r="A48" s="26" t="s">
        <v>133</v>
      </c>
      <c r="B48" s="59">
        <v>126.500000</v>
      </c>
    </row>
    <row r="49">
      <c r="A49" s="26" t="s">
        <v>134</v>
      </c>
      <c r="B49" s="59">
        <v>125.000000</v>
      </c>
    </row>
    <row r="50">
      <c r="A50" s="26" t="s">
        <v>135</v>
      </c>
      <c r="B50" s="59">
        <v>125.000000</v>
      </c>
    </row>
    <row r="51">
      <c r="A51" s="26" t="s">
        <v>136</v>
      </c>
      <c r="B51" s="59">
        <v>125.000000</v>
      </c>
    </row>
    <row r="52">
      <c r="A52" s="26" t="s">
        <v>137</v>
      </c>
      <c r="B52" s="59">
        <v>122.500000</v>
      </c>
    </row>
    <row r="53">
      <c r="A53" s="26" t="s">
        <v>138</v>
      </c>
      <c r="B53" s="59">
        <v>110.380000</v>
      </c>
    </row>
    <row r="54">
      <c r="A54" s="26" t="s">
        <v>139</v>
      </c>
      <c r="B54" s="59">
        <v>100.000000</v>
      </c>
    </row>
    <row r="55">
      <c r="A55" s="26" t="s">
        <v>140</v>
      </c>
      <c r="B55" s="59">
        <v>97.460000</v>
      </c>
    </row>
    <row r="56">
      <c r="A56" s="26" t="s">
        <v>141</v>
      </c>
      <c r="B56" s="59">
        <v>94.980000</v>
      </c>
    </row>
    <row r="57">
      <c r="A57" s="26" t="s">
        <v>142</v>
      </c>
      <c r="B57" s="59">
        <v>92.970000</v>
      </c>
    </row>
    <row r="58">
      <c r="A58" s="26" t="s">
        <v>143</v>
      </c>
      <c r="B58" s="59">
        <v>91.790000</v>
      </c>
    </row>
    <row r="59">
      <c r="A59" s="26" t="s">
        <v>144</v>
      </c>
      <c r="B59" s="59">
        <v>90.000000</v>
      </c>
    </row>
    <row r="60">
      <c r="A60" s="26" t="s">
        <v>145</v>
      </c>
      <c r="B60" s="59">
        <v>80.000000</v>
      </c>
    </row>
    <row r="61">
      <c r="A61" s="26" t="s">
        <v>146</v>
      </c>
      <c r="B61" s="59">
        <v>78.340000</v>
      </c>
    </row>
    <row r="62">
      <c r="A62" s="26" t="s">
        <v>147</v>
      </c>
      <c r="B62" s="59">
        <v>77.560000</v>
      </c>
    </row>
    <row r="63">
      <c r="A63" s="26" t="s">
        <v>148</v>
      </c>
      <c r="B63" s="59">
        <v>75.000000</v>
      </c>
    </row>
    <row r="64">
      <c r="A64" s="26" t="s">
        <v>149</v>
      </c>
      <c r="B64" s="59">
        <v>74.790000</v>
      </c>
    </row>
    <row r="65">
      <c r="A65" s="26" t="s">
        <v>150</v>
      </c>
      <c r="B65" s="59">
        <v>70.450000</v>
      </c>
    </row>
    <row r="66">
      <c r="A66" s="26" t="s">
        <v>151</v>
      </c>
      <c r="B66" s="59">
        <v>66.430000</v>
      </c>
    </row>
    <row r="67">
      <c r="A67" s="26" t="s">
        <v>152</v>
      </c>
      <c r="B67" s="59">
        <v>63.020000</v>
      </c>
    </row>
    <row r="68">
      <c r="A68" s="26" t="s">
        <v>153</v>
      </c>
      <c r="B68" s="59">
        <v>62.340000</v>
      </c>
    </row>
    <row r="69">
      <c r="A69" s="26" t="s">
        <v>154</v>
      </c>
      <c r="B69" s="59">
        <v>62.150000</v>
      </c>
    </row>
    <row r="70">
      <c r="A70" s="26" t="s">
        <v>155</v>
      </c>
      <c r="B70" s="59">
        <v>60.000000</v>
      </c>
    </row>
    <row r="71">
      <c r="A71" s="26" t="s">
        <v>156</v>
      </c>
      <c r="B71" s="59">
        <v>59.240000</v>
      </c>
    </row>
    <row r="72">
      <c r="A72" s="26" t="s">
        <v>157</v>
      </c>
      <c r="B72" s="59">
        <v>54.640000</v>
      </c>
    </row>
    <row r="73">
      <c r="A73" s="26" t="s">
        <v>158</v>
      </c>
      <c r="B73" s="59">
        <v>51.470000</v>
      </c>
    </row>
    <row r="74">
      <c r="A74" s="26" t="s">
        <v>159</v>
      </c>
      <c r="B74" s="59">
        <v>50.650000</v>
      </c>
    </row>
    <row r="75">
      <c r="A75" s="26" t="s">
        <v>160</v>
      </c>
      <c r="B75" s="59">
        <v>50.370000</v>
      </c>
    </row>
    <row r="76">
      <c r="A76" s="26" t="s">
        <v>161</v>
      </c>
      <c r="B76" s="59">
        <v>49.810000</v>
      </c>
    </row>
    <row r="77">
      <c r="A77" s="26" t="s">
        <v>162</v>
      </c>
      <c r="B77" s="59">
        <v>45.950000</v>
      </c>
    </row>
    <row r="78">
      <c r="A78" s="26" t="s">
        <v>163</v>
      </c>
      <c r="B78" s="59">
        <v>37.510000</v>
      </c>
    </row>
    <row r="79">
      <c r="A79" s="26" t="s">
        <v>164</v>
      </c>
      <c r="B79" s="59">
        <v>35.990000</v>
      </c>
    </row>
    <row r="80">
      <c r="A80" s="26" t="s">
        <v>165</v>
      </c>
      <c r="B80" s="59">
        <v>35.970000</v>
      </c>
    </row>
    <row r="81">
      <c r="A81" s="26" t="s">
        <v>166</v>
      </c>
      <c r="B81" s="59">
        <v>35.060000</v>
      </c>
    </row>
    <row r="82">
      <c r="A82" s="26" t="s">
        <v>167</v>
      </c>
      <c r="B82" s="59">
        <v>33.670000</v>
      </c>
    </row>
    <row r="83">
      <c r="A83" s="26" t="s">
        <v>168</v>
      </c>
      <c r="B83" s="59">
        <v>32.920000</v>
      </c>
    </row>
    <row r="84">
      <c r="A84" s="26" t="s">
        <v>169</v>
      </c>
      <c r="B84" s="59">
        <v>30.000000</v>
      </c>
    </row>
    <row r="85">
      <c r="A85" s="26" t="s">
        <v>170</v>
      </c>
      <c r="B85" s="59">
        <v>27.270000</v>
      </c>
    </row>
    <row r="86">
      <c r="A86" s="26" t="s">
        <v>171</v>
      </c>
      <c r="B86" s="59">
        <v>24.170000</v>
      </c>
    </row>
    <row r="87">
      <c r="A87" s="26" t="s">
        <v>172</v>
      </c>
      <c r="B87" s="59">
        <v>23.790000</v>
      </c>
    </row>
    <row r="88">
      <c r="A88" s="26" t="s">
        <v>173</v>
      </c>
      <c r="B88" s="59">
        <v>22.000000</v>
      </c>
    </row>
    <row r="89">
      <c r="A89" s="26" t="s">
        <v>174</v>
      </c>
      <c r="B89" s="59">
        <v>20.000000</v>
      </c>
    </row>
    <row r="90">
      <c r="A90" s="26" t="s">
        <v>175</v>
      </c>
      <c r="B90" s="59">
        <v>20.000000</v>
      </c>
    </row>
    <row r="91">
      <c r="A91" s="26" t="s">
        <v>176</v>
      </c>
      <c r="B91" s="59">
        <v>17.980000</v>
      </c>
    </row>
    <row r="92">
      <c r="A92" s="26" t="s">
        <v>177</v>
      </c>
      <c r="B92" s="59">
        <v>17.000000</v>
      </c>
    </row>
    <row r="93">
      <c r="A93" s="26" t="s">
        <v>178</v>
      </c>
      <c r="B93" s="59">
        <v>15.000000</v>
      </c>
    </row>
    <row r="94">
      <c r="A94" s="26" t="s">
        <v>179</v>
      </c>
      <c r="B94" s="59">
        <v>14.590000</v>
      </c>
    </row>
    <row r="95">
      <c r="A95" s="26" t="s">
        <v>180</v>
      </c>
      <c r="B95" s="59">
        <v>14.000000</v>
      </c>
    </row>
    <row r="96">
      <c r="A96" s="26" t="s">
        <v>181</v>
      </c>
      <c r="B96" s="59">
        <v>13.690000</v>
      </c>
    </row>
    <row r="97">
      <c r="A97" s="26" t="s">
        <v>182</v>
      </c>
      <c r="B97" s="59">
        <v>10.240000</v>
      </c>
    </row>
    <row r="98">
      <c r="A98" s="26" t="s">
        <v>183</v>
      </c>
      <c r="B98" s="59">
        <v>10.090000</v>
      </c>
    </row>
    <row r="99">
      <c r="A99" s="26" t="s">
        <v>184</v>
      </c>
      <c r="B99" s="59">
        <v>10.000000</v>
      </c>
    </row>
    <row r="100">
      <c r="A100" s="26" t="s">
        <v>185</v>
      </c>
      <c r="B100" s="59">
        <v>10.000000</v>
      </c>
    </row>
    <row r="101">
      <c r="A101" s="26" t="s">
        <v>186</v>
      </c>
      <c r="B101" s="59">
        <v>9.030000</v>
      </c>
    </row>
    <row r="102">
      <c r="A102" s="26" t="s">
        <v>187</v>
      </c>
      <c r="B102" s="59">
        <v>8.610000</v>
      </c>
    </row>
    <row r="103">
      <c r="A103" s="26" t="s">
        <v>188</v>
      </c>
      <c r="B103" s="59">
        <v>8.000000</v>
      </c>
    </row>
    <row r="104">
      <c r="A104" s="26" t="s">
        <v>189</v>
      </c>
      <c r="B104" s="59">
        <v>7.540000</v>
      </c>
    </row>
    <row r="105">
      <c r="A105" s="26" t="s">
        <v>190</v>
      </c>
      <c r="B105" s="59">
        <v>7.330000</v>
      </c>
    </row>
    <row r="106">
      <c r="A106" s="26" t="s">
        <v>191</v>
      </c>
      <c r="B106" s="59">
        <v>7.270000</v>
      </c>
    </row>
    <row r="107">
      <c r="A107" s="26" t="s">
        <v>192</v>
      </c>
      <c r="B107" s="59">
        <v>5.000000</v>
      </c>
    </row>
    <row r="108">
      <c r="A108" s="26" t="s">
        <v>193</v>
      </c>
      <c r="B108" s="59">
        <v>4.300000</v>
      </c>
    </row>
    <row r="109">
      <c r="A109" s="26" t="s">
        <v>194</v>
      </c>
      <c r="B109" s="59">
        <v>3.300000</v>
      </c>
    </row>
    <row r="110">
      <c r="A110" s="26" t="s">
        <v>195</v>
      </c>
      <c r="B110" s="59">
        <v>3.230000</v>
      </c>
    </row>
    <row r="111">
      <c r="A111" s="26" t="s">
        <v>196</v>
      </c>
      <c r="B111" s="59">
        <v>3.000000</v>
      </c>
    </row>
    <row r="112">
      <c r="A112" s="26" t="s">
        <v>197</v>
      </c>
      <c r="B112" s="59">
        <v>1.770000</v>
      </c>
    </row>
    <row r="113">
      <c r="A113" s="26" t="s">
        <v>198</v>
      </c>
      <c r="B113" s="59">
        <v>1.720000</v>
      </c>
    </row>
    <row r="114">
      <c r="A114" s="26" t="s">
        <v>199</v>
      </c>
      <c r="B114" s="59">
        <v>1.710000</v>
      </c>
    </row>
    <row r="115">
      <c r="A115" s="26" t="s">
        <v>200</v>
      </c>
      <c r="B115" s="59">
        <v>1.540000</v>
      </c>
    </row>
    <row r="116">
      <c r="A116" s="26" t="s">
        <v>201</v>
      </c>
      <c r="B116" s="59">
        <v>1.470000</v>
      </c>
    </row>
    <row r="117">
      <c r="A117" s="26" t="s">
        <v>202</v>
      </c>
      <c r="B117" s="59">
        <v>1.110000</v>
      </c>
    </row>
    <row r="118">
      <c r="A118" s="26" t="s">
        <v>203</v>
      </c>
      <c r="B118" s="59">
        <v>0.340000</v>
      </c>
    </row>
    <row r="119">
      <c r="A119" s="26" t="s">
        <v>204</v>
      </c>
      <c r="B119" s="59">
        <v>0.270000</v>
      </c>
    </row>
    <row r="120">
      <c r="A120" s="26" t="s">
        <v>205</v>
      </c>
      <c r="B120" s="59">
        <v>0.260000</v>
      </c>
    </row>
    <row r="121">
      <c r="A121" s="26" t="s">
        <v>206</v>
      </c>
      <c r="B121" s="59">
        <v>0.020000</v>
      </c>
    </row>
    <row r="122">
      <c r="A122" s="26" t="s">
        <v>207</v>
      </c>
      <c r="B122" s="59">
        <v>0.000000</v>
      </c>
    </row>
    <row r="123">
      <c r="A123" s="26" t="s">
        <v>208</v>
      </c>
      <c r="B123" s="59">
        <v>0.000000</v>
      </c>
    </row>
    <row r="124">
      <c r="A124" s="26" t="s">
        <v>209</v>
      </c>
      <c r="B124" s="59">
        <v>-153.660000</v>
      </c>
    </row>
    <row r="125">
      <c r="A125" s="26" t="s">
        <v>210</v>
      </c>
      <c r="B125" s="59">
        <v>-283.330000</v>
      </c>
    </row>
    <row r="126">
      <c r="A126" s="26" t="s">
        <v>211</v>
      </c>
      <c r="B126" s="59">
        <v>-1178.000000</v>
      </c>
    </row>
    <row r="127">
      <c r="A127" s="26" t="s">
        <v>212</v>
      </c>
      <c r="B127" s="59">
        <v>-2869.980000</v>
      </c>
    </row>
    <row r="128">
      <c r="A128" s="26" t="s">
        <v>213</v>
      </c>
      <c r="B128" s="59">
        <v>-5361.000000</v>
      </c>
    </row>
    <row r="129">
      <c r="A129" s="26" t="s">
        <v>87</v>
      </c>
      <c r="B129" s="59">
        <v>62659.140000</v>
      </c>
    </row>
  </sheetData>
</worksheet>
</file>

<file path=xl/worksheets/sheet19.xml><?xml version="1.0" encoding="utf-8"?>
<workshee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dimension ref="A2:K26"/>
  <sheetViews>
    <sheetView workbookViewId="0">
      <selection activeCell="F17" sqref="F17"/>
    </sheetView>
  </sheetViews>
  <sheetFormatPr defaultRowHeight="13.000000"/>
  <cols>
    <col customWidth="1" max="8" min="8" style="26" width="9.133333"/>
    <col customWidth="1" max="9" min="9" style="26" width="9.000000"/>
    <col customWidth="1" max="11" min="11" style="26" width="9.133333"/>
  </cols>
  <sheetData>
    <row r="2">
      <c r="B2" s="26" t="s">
        <v>283</v>
      </c>
      <c r="C2" s="26" t="s">
        <v>284</v>
      </c>
      <c r="D2" s="26" t="s">
        <v>285</v>
      </c>
      <c r="E2" s="26" t="s">
        <v>286</v>
      </c>
      <c r="F2" s="26" t="s">
        <v>287</v>
      </c>
      <c r="G2" s="26" t="s">
        <v>288</v>
      </c>
      <c r="H2" s="26" t="s">
        <v>289</v>
      </c>
      <c r="I2" s="26" t="s">
        <v>290</v>
      </c>
    </row>
    <row r="3">
      <c r="A3" s="26" t="s">
        <v>278</v>
      </c>
      <c r="B3" s="86">
        <v>15.000000</v>
      </c>
      <c r="C3" s="26">
        <v>31.000000</v>
      </c>
      <c r="D3" s="86">
        <v>15.000000</v>
      </c>
      <c r="E3" s="26">
        <v>1.000000</v>
      </c>
      <c r="F3" s="86">
        <v>15.000000</v>
      </c>
      <c r="G3" s="26">
        <v>2.000000</v>
      </c>
      <c r="H3" s="86">
        <f>B3*C3+(D3*E3)+(F3*G3)</f>
        <v>510.000000</v>
      </c>
      <c r="I3" s="86">
        <f>H3/12</f>
        <v>42.500000</v>
      </c>
    </row>
    <row r="4">
      <c r="A4" s="26" t="s">
        <v>279</v>
      </c>
      <c r="B4" s="86">
        <v>41.000000</v>
      </c>
      <c r="C4" s="26">
        <v>28.000000</v>
      </c>
      <c r="D4" s="86">
        <v>165.000000</v>
      </c>
      <c r="E4" s="26">
        <v>1.000000</v>
      </c>
      <c r="F4" s="86">
        <v>60.000000</v>
      </c>
      <c r="G4" s="26">
        <v>2.000000</v>
      </c>
      <c r="H4" s="86">
        <f>B4*C4+(D4*E4)+(F4*G4)</f>
        <v>1433.000000</v>
      </c>
      <c r="I4" s="86"/>
    </row>
    <row r="5">
      <c r="A5" s="26" t="s">
        <v>280</v>
      </c>
      <c r="B5" s="86">
        <v>39.000000</v>
      </c>
      <c r="C5" s="26">
        <v>17.000000</v>
      </c>
      <c r="D5" s="86"/>
      <c r="F5" s="86">
        <v>60.000000</v>
      </c>
      <c r="G5" s="26">
        <v>2.000000</v>
      </c>
      <c r="H5" s="86">
        <f>B5*C5+(D5*E5)+(F5*G5)</f>
        <v>783.000000</v>
      </c>
      <c r="I5" s="86"/>
    </row>
    <row r="6">
      <c r="A6" s="26" t="s">
        <v>281</v>
      </c>
      <c r="B6" s="86">
        <v>39.000000</v>
      </c>
      <c r="C6" s="26">
        <v>12.000000</v>
      </c>
      <c r="D6" s="86"/>
      <c r="F6" s="86">
        <v>60.000000</v>
      </c>
      <c r="G6" s="26">
        <v>2.000000</v>
      </c>
      <c r="H6" s="86">
        <f>B6*C6+(D6*E6)+(F6*G6)</f>
        <v>588.000000</v>
      </c>
      <c r="I6" s="86"/>
    </row>
    <row r="7">
      <c r="A7" s="31" t="s">
        <v>282</v>
      </c>
      <c r="B7" s="87">
        <v>36.000000</v>
      </c>
      <c r="C7" s="31">
        <v>12.000000</v>
      </c>
      <c r="D7" s="87"/>
      <c r="E7" s="31"/>
      <c r="F7" s="87">
        <v>60.000000</v>
      </c>
      <c r="G7" s="31">
        <v>2.000000</v>
      </c>
      <c r="H7" s="87">
        <f>B7*C7+(D7*E7)+(F7*G7)</f>
        <v>552.000000</v>
      </c>
      <c r="I7" s="87"/>
    </row>
    <row r="8">
      <c r="B8" s="86">
        <f>SUM(B3:B7)</f>
        <v>170.000000</v>
      </c>
      <c r="C8" s="26">
        <f>SUM(C3:C7)</f>
        <v>100.000000</v>
      </c>
      <c r="D8" s="86">
        <f>SUM(D3:D7)</f>
        <v>180.000000</v>
      </c>
      <c r="E8" s="26">
        <f>SUM(E3:E7)</f>
        <v>2.000000</v>
      </c>
      <c r="F8" s="86">
        <f>SUM(F3:F7)</f>
        <v>255.000000</v>
      </c>
      <c r="G8" s="26">
        <f>SUM(G3:G7)</f>
        <v>10.000000</v>
      </c>
      <c r="H8" s="86">
        <f>SUM(H3:H7)</f>
        <v>3866.000000</v>
      </c>
      <c r="I8" s="86">
        <f>H8/12</f>
        <v>322.166667</v>
      </c>
      <c r="J8" s="86">
        <f>I8*0.75</f>
        <v>241.625000</v>
      </c>
      <c r="K8" s="86"/>
    </row>
    <row r="9">
      <c r="J9" s="86">
        <f>I9*0.75</f>
        <v>0.000000</v>
      </c>
    </row>
    <row r="10">
      <c r="D10" s="26">
        <f>778-(12*41)</f>
        <v>286.000000</v>
      </c>
      <c r="F10" s="26">
        <f>613-778</f>
        <v>-165.000000</v>
      </c>
      <c r="H10" s="86">
        <f>SUM(H4:H7)</f>
        <v>3356.000000</v>
      </c>
      <c r="I10" s="86">
        <f>H10/12</f>
        <v>279.666667</v>
      </c>
      <c r="J10" s="86">
        <f>I10*0.75</f>
        <v>209.750000</v>
      </c>
    </row>
    <row r="11">
      <c r="D11" s="26">
        <f>D10+F10</f>
        <v>121.000000</v>
      </c>
    </row>
    <row r="12">
      <c r="D12" s="26">
        <f>D11/2</f>
        <v>60.500000</v>
      </c>
    </row>
    <row r="14">
      <c r="A14" s="26" t="s">
        <v>294</v>
      </c>
      <c r="B14" s="26">
        <v>2.000000</v>
      </c>
      <c r="C14" s="26" t="s">
        <v>291</v>
      </c>
      <c r="J14" s="26">
        <f>1300+2600</f>
        <v>3900.000000</v>
      </c>
      <c r="K14" s="26">
        <f>J14/26</f>
        <v>150.000000</v>
      </c>
    </row>
    <row r="15">
      <c r="B15" s="26">
        <v>8.000000</v>
      </c>
      <c r="C15" s="26" t="s">
        <v>292</v>
      </c>
      <c r="G15" s="26">
        <f>613-(39*12)</f>
        <v>145.000000</v>
      </c>
    </row>
    <row r="16">
      <c r="B16" s="26">
        <v>21.000000</v>
      </c>
      <c r="C16" s="26" t="s">
        <v>293</v>
      </c>
    </row>
    <row r="17">
      <c r="B17" s="26">
        <f>SUM(B14:B16)</f>
        <v>31.000000</v>
      </c>
    </row>
    <row r="19">
      <c r="A19" s="26" t="s">
        <v>295</v>
      </c>
      <c r="B19" s="26">
        <v>12.000000</v>
      </c>
      <c r="C19" s="26" t="s">
        <v>296</v>
      </c>
      <c r="E19" s="26">
        <v>8.000000</v>
      </c>
      <c r="F19" s="26" t="s">
        <v>300</v>
      </c>
    </row>
    <row r="20">
      <c r="B20" s="26">
        <v>48.000000</v>
      </c>
      <c r="C20" s="26" t="s">
        <v>297</v>
      </c>
      <c r="E20" s="26">
        <v>20.000000</v>
      </c>
      <c r="F20" s="26" t="s">
        <v>301</v>
      </c>
    </row>
    <row r="23">
      <c r="A23" s="58" t="s">
        <v>302</v>
      </c>
      <c r="B23" s="26">
        <v>8.000000</v>
      </c>
      <c r="C23" s="26" t="s">
        <v>298</v>
      </c>
      <c r="F23" s="26">
        <v>4.000000</v>
      </c>
      <c r="G23" s="58" t="s">
        <v>304</v>
      </c>
    </row>
    <row r="24">
      <c r="B24" s="26">
        <v>6.000000</v>
      </c>
      <c r="C24" s="26" t="s">
        <v>299</v>
      </c>
      <c r="F24" s="26">
        <v>4.000000</v>
      </c>
      <c r="G24" s="58" t="s">
        <v>305</v>
      </c>
    </row>
    <row r="25">
      <c r="B25" s="26">
        <v>19.000000</v>
      </c>
      <c r="C25" s="58" t="s">
        <v>303</v>
      </c>
      <c r="F25" s="26">
        <v>9.000000</v>
      </c>
      <c r="G25" s="58" t="s">
        <v>306</v>
      </c>
    </row>
    <row r="26">
      <c r="B26" s="26">
        <f>SUM(B23:B25)</f>
        <v>33.000000</v>
      </c>
      <c r="F26" s="26">
        <f>SUM(F23:F25)</f>
        <v>17.000000</v>
      </c>
    </row>
  </sheetData>
</worksheet>
</file>

<file path=xl/worksheets/sheet2.xml><?xml version="1.0" encoding="utf-8"?>
<workshee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sheetPr codeName="Sheet3"/>
  <dimension ref="A1:L59"/>
  <sheetViews>
    <sheetView topLeftCell="A29" workbookViewId="0">
      <selection activeCell="A41" sqref="A41"/>
    </sheetView>
  </sheetViews>
  <sheetFormatPr defaultRowHeight="13.000000"/>
  <cols>
    <col customWidth="1" max="1" min="1" style="26" width="26.850000"/>
    <col customWidth="1" max="2" min="2" style="26" width="9.425000"/>
    <col customWidth="1" max="3" min="3" style="26" width="5.708333"/>
    <col customWidth="1" max="5" min="4" style="26" width="10.708333"/>
    <col customWidth="1" max="6" min="6" style="26" width="10.850000"/>
    <col customWidth="1" max="8" min="8" style="26" width="12.283333"/>
  </cols>
  <sheetData>
    <row r="1">
      <c r="A1" s="27" t="s">
        <v>0</v>
      </c>
      <c r="B1" s="28"/>
      <c r="C1" s="26" t="s">
        <v>21</v>
      </c>
      <c r="D1" s="34">
        <v>40774.000000</v>
      </c>
      <c r="E1" s="34">
        <v>40787.000000</v>
      </c>
      <c r="F1" s="34">
        <v>40788.000000</v>
      </c>
      <c r="H1" s="50"/>
      <c r="I1" s="26" t="s">
        <v>57</v>
      </c>
    </row>
    <row r="2">
      <c r="D2" s="26" t="s">
        <v>12</v>
      </c>
      <c r="E2" s="26" t="s">
        <v>13</v>
      </c>
      <c r="F2" s="26" t="s">
        <v>14</v>
      </c>
    </row>
    <row r="3">
      <c r="A3" s="26" t="s">
        <v>1</v>
      </c>
      <c r="B3" s="39">
        <f>D3+E3+F3</f>
        <v>9412.000000</v>
      </c>
      <c r="D3" s="32">
        <f>2522</f>
        <v>2522.000000</v>
      </c>
      <c r="E3" s="32">
        <f>1846+2522</f>
        <v>4368.000000</v>
      </c>
      <c r="F3" s="32">
        <f>2522</f>
        <v>2522.000000</v>
      </c>
      <c r="H3" s="26" t="s">
        <v>55</v>
      </c>
    </row>
    <row r="5">
      <c r="A5" s="27" t="s">
        <v>2</v>
      </c>
      <c r="B5" s="35"/>
      <c r="C5" s="35"/>
      <c r="D5" s="35"/>
      <c r="E5" s="35"/>
      <c r="F5" s="28"/>
    </row>
    <row r="6">
      <c r="A6" s="29" t="s">
        <v>15</v>
      </c>
      <c r="B6" s="36"/>
      <c r="C6" s="36"/>
      <c r="D6" s="36"/>
      <c r="E6" s="36"/>
      <c r="F6" s="30"/>
    </row>
    <row r="7">
      <c r="A7" s="26" t="s">
        <v>37</v>
      </c>
      <c r="B7" s="26">
        <f>SUM(D7:F7)</f>
        <v>100.000000</v>
      </c>
      <c r="C7" s="40"/>
      <c r="F7" s="26">
        <v>100.000000</v>
      </c>
    </row>
    <row r="8">
      <c r="B8" s="26">
        <f>SUM(D8:F8)</f>
        <v>0.000000</v>
      </c>
      <c r="C8" s="41"/>
      <c r="D8" s="26">
        <v>0.000000</v>
      </c>
    </row>
    <row r="9">
      <c r="A9" s="31"/>
      <c r="B9" s="26">
        <f>SUM(D9:F9)</f>
        <v>0.000000</v>
      </c>
      <c r="C9" s="42"/>
      <c r="D9" s="31"/>
      <c r="E9" s="31"/>
      <c r="F9" s="31"/>
    </row>
    <row r="10">
      <c r="A10" s="26" t="s">
        <v>16</v>
      </c>
      <c r="B10" s="26">
        <f>SUM(B7:B9)</f>
        <v>100.000000</v>
      </c>
      <c r="D10" s="26">
        <f>SUM(D7:D9)</f>
        <v>0.000000</v>
      </c>
      <c r="E10" s="26">
        <f>SUM(E7:E9)</f>
        <v>0.000000</v>
      </c>
      <c r="F10" s="26">
        <f>SUM(F7:F9)</f>
        <v>100.000000</v>
      </c>
    </row>
    <row r="11">
      <c r="A11" s="29" t="s">
        <v>22</v>
      </c>
      <c r="B11" s="36"/>
      <c r="C11" s="36"/>
      <c r="D11" s="36"/>
      <c r="E11" s="36"/>
      <c r="F11" s="30"/>
    </row>
    <row r="12">
      <c r="A12" s="26" t="s">
        <v>36</v>
      </c>
      <c r="B12" s="26">
        <f>SUM(D12,E12,F12)</f>
        <v>1200.000000</v>
      </c>
      <c r="C12" s="40">
        <v>4.000000</v>
      </c>
      <c r="D12" s="26">
        <v>1200.000000</v>
      </c>
    </row>
    <row r="13">
      <c r="A13" s="26" t="s">
        <v>32</v>
      </c>
      <c r="B13" s="26">
        <f>SUM(D13:F13)</f>
        <v>108.000000</v>
      </c>
      <c r="C13" s="41">
        <v>9.000000</v>
      </c>
      <c r="E13" s="26">
        <v>108.000000</v>
      </c>
      <c r="H13" s="26" t="s">
        <v>30</v>
      </c>
    </row>
    <row r="14">
      <c r="A14" s="26" t="s">
        <v>18</v>
      </c>
      <c r="B14" s="26">
        <f>SUM(D14:F14)</f>
        <v>56.800000</v>
      </c>
      <c r="C14" s="41">
        <v>3.000000</v>
      </c>
      <c r="E14" s="26">
        <v>56.800000</v>
      </c>
    </row>
    <row r="15">
      <c r="A15" s="26" t="s">
        <v>17</v>
      </c>
      <c r="B15" s="26">
        <f>SUM(D15:F15)</f>
        <v>123.000000</v>
      </c>
      <c r="C15" s="41">
        <v>9.000000</v>
      </c>
      <c r="E15" s="26">
        <v>123.000000</v>
      </c>
    </row>
    <row r="16">
      <c r="A16" s="26" t="s">
        <v>33</v>
      </c>
      <c r="B16" s="26">
        <f>SUM(D16:F16)</f>
        <v>91.000000</v>
      </c>
      <c r="C16" s="41">
        <v>15.000000</v>
      </c>
      <c r="F16" s="26">
        <v>91.000000</v>
      </c>
    </row>
    <row r="17">
      <c r="A17" s="26" t="s">
        <v>34</v>
      </c>
      <c r="B17" s="26">
        <f>SUM(D17:F17)</f>
        <v>45.000000</v>
      </c>
      <c r="C17" s="41">
        <v>22.000000</v>
      </c>
      <c r="D17" s="26" t="s">
        <v>30</v>
      </c>
      <c r="F17" s="26">
        <v>45.000000</v>
      </c>
    </row>
    <row r="18">
      <c r="A18" s="31" t="s">
        <v>29</v>
      </c>
      <c r="B18" s="26">
        <f>SUM(D18:F18)</f>
        <v>230.000000</v>
      </c>
      <c r="C18" s="42">
        <v>9.000000</v>
      </c>
      <c r="D18" s="31"/>
      <c r="E18" s="31">
        <v>230.000000</v>
      </c>
      <c r="F18" s="31"/>
      <c r="H18" s="26" t="s">
        <v>46</v>
      </c>
    </row>
    <row r="19">
      <c r="A19" s="26" t="s">
        <v>3</v>
      </c>
      <c r="B19" s="26">
        <f>SUM(D19:F19)</f>
        <v>1853.800000</v>
      </c>
      <c r="D19" s="26">
        <f>SUM(D12:D18)</f>
        <v>1200.000000</v>
      </c>
      <c r="E19" s="26">
        <f>SUM(E12:E18)</f>
        <v>517.800000</v>
      </c>
      <c r="F19" s="26">
        <f>SUM(F12:F18)</f>
        <v>136.000000</v>
      </c>
      <c r="H19" s="26" t="s">
        <v>56</v>
      </c>
    </row>
    <row r="20">
      <c r="A20" s="29" t="s">
        <v>4</v>
      </c>
      <c r="B20" s="36"/>
      <c r="C20" s="36"/>
      <c r="D20" s="36"/>
      <c r="E20" s="36"/>
      <c r="F20" s="30"/>
    </row>
    <row r="21">
      <c r="A21" s="26" t="s">
        <v>5</v>
      </c>
      <c r="B21" s="43">
        <f>SUM(D21:F21)</f>
        <v>400.000000</v>
      </c>
      <c r="C21" s="40"/>
      <c r="D21" s="43">
        <v>400.000000</v>
      </c>
      <c r="E21" s="43"/>
      <c r="F21" s="43"/>
      <c r="G21" s="26"/>
      <c r="H21" s="54" t="s">
        <v>39</v>
      </c>
      <c r="I21" s="37"/>
      <c r="J21" s="37"/>
      <c r="K21" s="37"/>
      <c r="L21" s="55"/>
    </row>
    <row r="22">
      <c r="A22" s="26" t="s">
        <v>6</v>
      </c>
      <c r="B22" s="43">
        <f>SUM(D22:F22)</f>
        <v>300.000000</v>
      </c>
      <c r="C22" s="41"/>
      <c r="D22" s="43">
        <v>300.000000</v>
      </c>
      <c r="E22" s="43"/>
      <c r="F22" s="43"/>
      <c r="H22" s="57" t="s">
        <v>62</v>
      </c>
      <c r="I22" s="26"/>
      <c r="J22" s="26"/>
      <c r="K22" s="26"/>
      <c r="L22" s="52"/>
    </row>
    <row r="23">
      <c r="A23" s="26" t="s">
        <v>43</v>
      </c>
      <c r="B23" s="26">
        <f>SUM(D23:F23)</f>
        <v>0.000000</v>
      </c>
      <c r="C23" s="41"/>
      <c r="D23" s="26">
        <v>0.000000</v>
      </c>
      <c r="H23" s="57" t="s">
        <v>63</v>
      </c>
      <c r="I23" s="26"/>
      <c r="J23" s="26"/>
      <c r="K23" s="26"/>
      <c r="L23" s="52"/>
    </row>
    <row r="24">
      <c r="A24" s="26" t="s">
        <v>58</v>
      </c>
      <c r="B24" s="26">
        <f>SUM(D24:F24)</f>
        <v>0.000000</v>
      </c>
      <c r="C24" s="41"/>
      <c r="E24" s="26">
        <v>0.000000</v>
      </c>
      <c r="H24" s="57"/>
      <c r="I24" s="26"/>
      <c r="J24" s="26"/>
      <c r="K24" s="26"/>
      <c r="L24" s="52"/>
    </row>
    <row r="25">
      <c r="A25" s="26" t="s">
        <v>19</v>
      </c>
      <c r="B25" s="26">
        <f>SUM(D25:F25)</f>
        <v>450.000000</v>
      </c>
      <c r="C25" s="41"/>
      <c r="E25" s="26">
        <v>200.000000</v>
      </c>
      <c r="F25" s="26">
        <v>250.000000</v>
      </c>
      <c r="H25" s="57"/>
      <c r="I25" s="26"/>
      <c r="J25" s="26"/>
      <c r="K25" s="26"/>
      <c r="L25" s="52"/>
    </row>
    <row r="26">
      <c r="A26" s="26" t="s">
        <v>31</v>
      </c>
      <c r="B26" s="26">
        <f>SUM(D26:F26)</f>
        <v>40.000000</v>
      </c>
      <c r="C26" s="41"/>
      <c r="D26" s="26">
        <v>0.000000</v>
      </c>
      <c r="E26" s="26">
        <v>0.000000</v>
      </c>
      <c r="F26" s="26">
        <v>40.000000</v>
      </c>
      <c r="H26" s="51"/>
      <c r="I26" s="26"/>
      <c r="J26" s="26"/>
      <c r="K26" s="26"/>
      <c r="L26" s="52"/>
    </row>
    <row r="27">
      <c r="A27" s="26" t="s">
        <v>47</v>
      </c>
      <c r="B27" s="26">
        <f>SUM(D27:F27)</f>
        <v>15.000000</v>
      </c>
      <c r="C27" s="41"/>
      <c r="D27" s="26">
        <v>0.000000</v>
      </c>
      <c r="E27" s="26">
        <v>15.000000</v>
      </c>
      <c r="H27" s="51" t="s">
        <v>42</v>
      </c>
      <c r="I27" s="26"/>
      <c r="J27" s="26"/>
      <c r="K27" s="26"/>
      <c r="L27" s="52"/>
    </row>
    <row r="28">
      <c r="A28" s="26" t="s">
        <v>38</v>
      </c>
      <c r="B28" s="26">
        <f>SUM(D28:F28)</f>
        <v>38.000000</v>
      </c>
      <c r="C28" s="41">
        <v>1.000000</v>
      </c>
      <c r="D28" s="26">
        <v>0.000000</v>
      </c>
      <c r="E28" s="26">
        <v>38.000000</v>
      </c>
      <c r="H28" s="51"/>
      <c r="I28" s="26"/>
      <c r="J28" s="26"/>
      <c r="K28" s="26"/>
      <c r="L28" s="52"/>
    </row>
    <row r="29">
      <c r="A29" s="26" t="s">
        <v>64</v>
      </c>
      <c r="B29" s="26">
        <f>SUM(D29:F29)</f>
        <v>80.000000</v>
      </c>
      <c r="C29" s="41"/>
      <c r="D29" s="26">
        <v>80.000000</v>
      </c>
      <c r="F29" s="26">
        <v>0.000000</v>
      </c>
      <c r="H29" s="51"/>
      <c r="I29" s="26"/>
      <c r="J29" s="26"/>
      <c r="K29" s="26"/>
      <c r="L29" s="52"/>
    </row>
    <row r="30">
      <c r="A30" s="26" t="s">
        <v>65</v>
      </c>
      <c r="B30" s="49">
        <f>SUM(D30:F30)</f>
        <v>120.000000</v>
      </c>
      <c r="C30" s="41"/>
      <c r="D30" s="26">
        <v>80.000000</v>
      </c>
      <c r="E30" s="26">
        <v>40.000000</v>
      </c>
      <c r="F30" s="26">
        <v>0.000000</v>
      </c>
      <c r="H30" s="51"/>
      <c r="I30" s="26"/>
      <c r="K30" s="26"/>
      <c r="L30" s="52"/>
    </row>
    <row r="31">
      <c r="A31" s="26" t="s">
        <v>66</v>
      </c>
      <c r="B31" s="49">
        <f>SUM(D31:F31)</f>
        <v>82.750000</v>
      </c>
      <c r="C31" s="41"/>
      <c r="D31" s="26">
        <v>82.750000</v>
      </c>
      <c r="F31" s="26">
        <v>0.000000</v>
      </c>
      <c r="H31" s="51"/>
      <c r="I31" s="26"/>
      <c r="J31" s="26"/>
      <c r="K31" s="26"/>
      <c r="L31" s="52"/>
    </row>
    <row r="32">
      <c r="A32" s="26" t="s">
        <v>67</v>
      </c>
      <c r="B32" s="26">
        <f>SUM(D32:F32)</f>
        <v>35.000000</v>
      </c>
      <c r="C32" s="41"/>
      <c r="D32" s="26">
        <v>35.000000</v>
      </c>
      <c r="E32" s="26">
        <v>0.000000</v>
      </c>
      <c r="F32" s="26">
        <v>0.000000</v>
      </c>
      <c r="H32" s="51"/>
      <c r="I32" s="26"/>
      <c r="J32" s="26"/>
      <c r="K32" s="26"/>
      <c r="L32" s="52"/>
    </row>
    <row r="33">
      <c r="A33" s="26" t="s">
        <v>45</v>
      </c>
      <c r="B33" s="49">
        <f>SUM(D33:F33)</f>
        <v>0.000000</v>
      </c>
      <c r="C33" s="41"/>
      <c r="H33" s="51"/>
      <c r="I33" s="26"/>
      <c r="J33" s="26"/>
      <c r="K33" s="26"/>
      <c r="L33" s="52"/>
    </row>
    <row r="34">
      <c r="A34" s="58" t="s">
        <v>40</v>
      </c>
      <c r="B34" s="26">
        <f>SUM(D34:F34)</f>
        <v>2453.000000</v>
      </c>
      <c r="C34" s="41"/>
      <c r="D34" s="26">
        <v>0.000000</v>
      </c>
      <c r="E34" s="26">
        <v>0.000000</v>
      </c>
      <c r="F34" s="26">
        <f>98.12*25</f>
        <v>2453.000000</v>
      </c>
      <c r="H34" s="51"/>
      <c r="I34" s="26"/>
      <c r="J34" s="26"/>
      <c r="K34" s="26"/>
      <c r="L34" s="52"/>
    </row>
    <row r="35">
      <c r="A35" s="58" t="s">
        <v>50</v>
      </c>
      <c r="B35" s="49">
        <f>SUM(D35:F35)</f>
        <v>0.000000</v>
      </c>
      <c r="C35" s="41"/>
      <c r="E35" s="26">
        <v>0.000000</v>
      </c>
      <c r="H35" s="51"/>
      <c r="I35" s="26"/>
      <c r="J35" s="26"/>
      <c r="K35" s="26"/>
      <c r="L35" s="52"/>
    </row>
    <row r="36">
      <c r="A36" s="58" t="s">
        <v>68</v>
      </c>
      <c r="B36" s="49">
        <f>SUM(D36:F36)</f>
        <v>1500.000000</v>
      </c>
      <c r="C36" s="41"/>
      <c r="E36" s="26">
        <v>0.000000</v>
      </c>
      <c r="F36" s="26">
        <v>1500.000000</v>
      </c>
      <c r="H36" s="51"/>
      <c r="I36" s="26"/>
      <c r="J36" s="26"/>
      <c r="K36" s="26"/>
      <c r="L36" s="52"/>
    </row>
    <row r="37">
      <c r="A37" s="58" t="s">
        <v>59</v>
      </c>
      <c r="B37" s="49">
        <f>SUM(D37:F37)</f>
        <v>0.000000</v>
      </c>
      <c r="C37" s="41"/>
      <c r="H37" s="51"/>
      <c r="I37" s="26"/>
      <c r="J37" s="26"/>
      <c r="K37" s="26"/>
      <c r="L37" s="52"/>
    </row>
    <row r="38">
      <c r="A38" s="58" t="s">
        <v>49</v>
      </c>
      <c r="B38" s="26">
        <f>SUM(D38:F38)</f>
        <v>0.000000</v>
      </c>
      <c r="C38" s="41"/>
      <c r="E38" s="26">
        <v>0.000000</v>
      </c>
      <c r="F38" s="26">
        <v>0.000000</v>
      </c>
      <c r="H38" s="51" t="s">
        <v>30</v>
      </c>
      <c r="I38" s="26"/>
      <c r="J38" s="26"/>
      <c r="K38" s="26"/>
      <c r="L38" s="52"/>
    </row>
    <row r="39">
      <c r="A39" s="58" t="s">
        <v>61</v>
      </c>
      <c r="B39" s="26">
        <f>SUM(D39:F39)</f>
        <v>0.000000</v>
      </c>
      <c r="C39" s="41"/>
      <c r="D39" s="26">
        <v>0.000000</v>
      </c>
      <c r="E39" s="26">
        <v>0.000000</v>
      </c>
      <c r="F39" s="26">
        <v>0.000000</v>
      </c>
      <c r="H39" s="51" t="s">
        <v>30</v>
      </c>
      <c r="I39" s="26"/>
      <c r="J39" s="26"/>
      <c r="K39" s="26"/>
      <c r="L39" s="52"/>
    </row>
    <row r="40">
      <c r="A40" s="58" t="s">
        <v>60</v>
      </c>
      <c r="B40" s="26">
        <f>SUM(D40:F40)</f>
        <v>29.000000</v>
      </c>
      <c r="C40" s="41"/>
      <c r="D40" s="26">
        <v>14.000000</v>
      </c>
      <c r="E40" s="26">
        <v>15.000000</v>
      </c>
      <c r="F40" s="26">
        <v>0.000000</v>
      </c>
      <c r="H40" s="51" t="s">
        <v>30</v>
      </c>
      <c r="I40" s="26"/>
      <c r="J40" s="26"/>
      <c r="K40" s="26"/>
      <c r="L40" s="52"/>
    </row>
    <row r="41">
      <c r="A41" s="58" t="s">
        <v>53</v>
      </c>
      <c r="B41" s="49">
        <f>SUM(D41:F41)</f>
        <v>0.000000</v>
      </c>
      <c r="C41" s="41"/>
      <c r="H41" s="51"/>
      <c r="I41" s="26"/>
      <c r="J41" s="26"/>
      <c r="K41" s="26"/>
      <c r="L41" s="52"/>
    </row>
    <row r="42">
      <c r="A42" s="26" t="s">
        <v>41</v>
      </c>
      <c r="B42" s="26">
        <f>SUM(D42:F42)</f>
        <v>5.000000</v>
      </c>
      <c r="C42" s="41"/>
      <c r="D42" s="26">
        <v>0.000000</v>
      </c>
      <c r="E42" s="26">
        <v>5.000000</v>
      </c>
      <c r="H42" s="51"/>
      <c r="I42" s="26"/>
      <c r="J42" s="26"/>
      <c r="K42" s="26"/>
      <c r="L42" s="52"/>
    </row>
    <row r="43">
      <c r="A43" s="26" t="s">
        <v>48</v>
      </c>
      <c r="B43" s="49">
        <f>SUM(D43:F43)</f>
        <v>30.000000</v>
      </c>
      <c r="C43" s="41" t="s">
        <v>35</v>
      </c>
      <c r="D43" s="26">
        <v>30.000000</v>
      </c>
      <c r="E43" s="26">
        <v>0.000000</v>
      </c>
      <c r="F43" s="26">
        <v>0.000000</v>
      </c>
      <c r="H43" s="51"/>
      <c r="I43" s="26"/>
      <c r="J43" s="26"/>
      <c r="K43" s="26"/>
      <c r="L43" s="52"/>
    </row>
    <row r="44">
      <c r="A44" s="31" t="s">
        <v>20</v>
      </c>
      <c r="B44" s="56">
        <f>SUM(D44:F44)</f>
        <v>50.000000</v>
      </c>
      <c r="C44" s="42"/>
      <c r="D44" s="44">
        <v>50.000000</v>
      </c>
      <c r="E44" s="44"/>
      <c r="F44" s="44">
        <v>0.000000</v>
      </c>
      <c r="H44" s="53"/>
      <c r="I44" s="31"/>
      <c r="J44" s="31"/>
      <c r="K44" s="31"/>
      <c r="L44" s="48"/>
    </row>
    <row r="45">
      <c r="A45" s="26" t="s">
        <v>7</v>
      </c>
      <c r="B45" s="43">
        <f>SUM(D45:F45)</f>
        <v>5627.750000</v>
      </c>
      <c r="D45" s="26">
        <f>SUM(D21:D44)</f>
        <v>1071.750000</v>
      </c>
      <c r="E45" s="26">
        <f>SUM(E21:E44)</f>
        <v>313.000000</v>
      </c>
      <c r="F45" s="26">
        <f>SUM(F21:F44)</f>
        <v>4243.000000</v>
      </c>
      <c r="H45" s="26" t="s">
        <v>54</v>
      </c>
    </row>
    <row r="46">
      <c r="A46" s="29" t="s">
        <v>8</v>
      </c>
      <c r="B46" s="36"/>
      <c r="C46" s="36"/>
      <c r="D46" s="36"/>
      <c r="E46" s="36"/>
      <c r="F46" s="30"/>
    </row>
    <row r="47">
      <c r="A47" s="26" t="s">
        <v>9</v>
      </c>
      <c r="B47" s="26">
        <f>SUM(D47:F47)</f>
        <v>153.660000</v>
      </c>
      <c r="C47" s="41">
        <v>15.000000</v>
      </c>
      <c r="F47" s="26">
        <v>153.660000</v>
      </c>
    </row>
    <row r="48">
      <c r="A48" s="26" t="s">
        <v>52</v>
      </c>
      <c r="C48" s="41">
        <v>8.000000</v>
      </c>
      <c r="D48" s="26">
        <v>187.000000</v>
      </c>
      <c r="F48" s="26">
        <v>0.000000</v>
      </c>
      <c r="H48" s="26">
        <v>187.000000</v>
      </c>
    </row>
    <row r="49">
      <c r="A49" s="26" t="s">
        <v>51</v>
      </c>
      <c r="B49" s="26">
        <f>SUM(D49:F49)</f>
        <v>32.000000</v>
      </c>
      <c r="C49" s="41">
        <v>25.000000</v>
      </c>
      <c r="D49" s="26" t="s">
        <v>30</v>
      </c>
      <c r="F49" s="26">
        <v>32.000000</v>
      </c>
    </row>
    <row r="50">
      <c r="A50" s="26" t="s">
        <v>27</v>
      </c>
      <c r="B50" s="26">
        <f>SUM(D50:F50)</f>
        <v>1457.000000</v>
      </c>
      <c r="C50" s="41">
        <v>31.000000</v>
      </c>
      <c r="E50" s="26">
        <v>943.000000</v>
      </c>
      <c r="F50" s="26">
        <v>514.000000</v>
      </c>
    </row>
    <row r="51">
      <c r="A51" s="26" t="s">
        <v>28</v>
      </c>
      <c r="B51" s="48">
        <f>SUM(D51:F51)</f>
        <v>0.000000</v>
      </c>
      <c r="C51" s="42">
        <v>4.000000</v>
      </c>
      <c r="E51" s="26">
        <v>0.000000</v>
      </c>
      <c r="F51" s="26">
        <v>0.000000</v>
      </c>
    </row>
    <row r="52">
      <c r="A52" s="37" t="s">
        <v>10</v>
      </c>
      <c r="B52" s="26">
        <f>SUM(D52:F52)</f>
        <v>1829.660000</v>
      </c>
      <c r="C52" s="37"/>
      <c r="D52" s="37">
        <f>SUM(D47:D51)</f>
        <v>187.000000</v>
      </c>
      <c r="E52" s="37">
        <f>SUM(E47:E51)</f>
        <v>943.000000</v>
      </c>
      <c r="F52" s="37">
        <f>SUM(F47:F51)</f>
        <v>699.660000</v>
      </c>
    </row>
    <row r="53">
      <c r="A53" s="29" t="s">
        <v>23</v>
      </c>
      <c r="B53" s="36"/>
      <c r="C53" s="36"/>
      <c r="D53" s="36"/>
      <c r="E53" s="36"/>
      <c r="F53" s="30"/>
    </row>
    <row customHeight="1" ht="13.500000" r="54">
      <c r="A54" s="47"/>
      <c r="B54" s="47"/>
      <c r="C54" s="47"/>
      <c r="D54" s="47"/>
      <c r="E54" s="47"/>
      <c r="F54" s="47"/>
    </row>
    <row customHeight="1" ht="13.500000" r="55">
      <c r="A55" s="26" t="s">
        <v>24</v>
      </c>
      <c r="B55" s="26">
        <f>B52+B45+B19+B54+B10</f>
        <v>9411.210000</v>
      </c>
      <c r="D55" s="26">
        <f>D52+D45+D19+D54+D10</f>
        <v>2458.750000</v>
      </c>
      <c r="E55" s="26">
        <f>E52+E45+E19+E54+E10</f>
        <v>1773.800000</v>
      </c>
      <c r="F55" s="26">
        <f>F52+F45+F19+F54+F10</f>
        <v>5178.660000</v>
      </c>
    </row>
    <row r="57">
      <c r="A57" s="33" t="s">
        <v>11</v>
      </c>
      <c r="B57" s="38">
        <f>B3-B55</f>
        <v>0.790000</v>
      </c>
      <c r="C57" s="38"/>
      <c r="D57" s="38">
        <f>D3-D55</f>
        <v>63.250000</v>
      </c>
      <c r="E57" s="38">
        <f>E3-E55</f>
        <v>2594.200000</v>
      </c>
      <c r="F57" s="38">
        <f>F3-F55</f>
        <v>-2656.660000</v>
      </c>
    </row>
    <row r="59">
      <c r="A59" s="46" t="s">
        <v>25</v>
      </c>
      <c r="C59" s="43">
        <f>B21+B22+B30+B43+B44</f>
        <v>900.000000</v>
      </c>
      <c r="D59" s="45" t="s">
        <v>26</v>
      </c>
    </row>
  </sheetData>
  <conditionalFormatting sqref="B21">
    <cfRule type="cellIs" dxfId="27" priority="2" stopIfTrue="1" operator="notEqual">
      <formula>$D$21+$E$21+$F$21</formula>
    </cfRule>
  </conditionalFormatting>
  <conditionalFormatting sqref="B55">
    <cfRule type="cellIs" dxfId="26" priority="1" stopIfTrue="1" operator="notEqual">
      <formula>$D$55+$E$55+$F$55</formula>
    </cfRule>
  </conditionalFormatting>
  <headerFooter alignWithMargins="0">
    <oddHeader>&amp;F</oddHeader>
  </headerFooter>
</worksheet>
</file>

<file path=xl/worksheets/sheet3.xml><?xml version="1.0" encoding="utf-8"?>
<workshee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sheetPr codeName="Sheet4"/>
  <dimension ref="A2:H86"/>
  <sheetViews>
    <sheetView workbookViewId="0"/>
  </sheetViews>
  <sheetFormatPr defaultRowHeight="13.000000"/>
  <cols>
    <col customWidth="1" max="1" min="1" style="26" width="8.000000"/>
    <col customWidth="1" max="2" min="2" style="26" width="12.425000"/>
    <col customWidth="1" max="3" min="3" style="26" width="34.850000"/>
    <col customWidth="1" max="4" min="4" style="26" width="12.133333"/>
    <col customWidth="1" max="5" min="5" style="26" width="12.000000"/>
    <col customWidth="1" max="7" min="6" style="26" width="8.850000"/>
    <col customWidth="1" max="8" min="8" style="26" width="11.566667"/>
    <col customWidth="1" max="256" min="9" style="26" width="8.850000"/>
  </cols>
  <sheetData>
    <row r="2">
      <c r="A2" s="26" t="s">
        <v>411</v>
      </c>
    </row>
    <row r="3">
      <c r="F3" s="26">
        <f>2762+160</f>
        <v>2922.000000</v>
      </c>
    </row>
    <row r="4">
      <c r="A4" s="26" t="s">
        <v>412</v>
      </c>
      <c r="B4" s="26" t="s">
        <v>413</v>
      </c>
      <c r="C4" s="26" t="s">
        <v>414</v>
      </c>
      <c r="D4" s="26" t="s">
        <v>415</v>
      </c>
      <c r="E4" s="26" t="s">
        <v>416</v>
      </c>
      <c r="F4" s="26" t="s">
        <v>417</v>
      </c>
      <c r="G4" s="26" t="s">
        <v>418</v>
      </c>
      <c r="H4" s="26" t="s">
        <v>419</v>
      </c>
    </row>
    <row r="7">
      <c r="A7" s="103" t="s">
        <v>420</v>
      </c>
      <c r="B7" s="103"/>
      <c r="C7" s="103"/>
      <c r="D7" s="103"/>
      <c r="E7" s="103"/>
      <c r="F7" s="103"/>
      <c r="G7" s="103"/>
      <c r="H7" s="103"/>
    </row>
    <row r="8">
      <c r="C8" s="26" t="s">
        <v>421</v>
      </c>
      <c r="D8" s="26">
        <v>0.000000</v>
      </c>
      <c r="E8" s="104">
        <v>0.189000</v>
      </c>
      <c r="H8" s="26">
        <v>0.000000</v>
      </c>
    </row>
    <row r="9">
      <c r="C9" s="26" t="s">
        <v>422</v>
      </c>
      <c r="D9" s="26">
        <v>0.000000</v>
      </c>
      <c r="E9" s="104">
        <v>0.000000</v>
      </c>
      <c r="H9" s="26">
        <v>0.000000</v>
      </c>
    </row>
    <row r="10">
      <c r="A10" s="105">
        <v>2.000000</v>
      </c>
      <c r="B10" s="26">
        <v>30.000000</v>
      </c>
      <c r="C10" s="26" t="s">
        <v>423</v>
      </c>
      <c r="D10" s="26">
        <v>0.000000</v>
      </c>
      <c r="E10" s="104">
        <v>0.079000</v>
      </c>
      <c r="F10" s="26">
        <v>0.000000</v>
      </c>
      <c r="H10" s="26">
        <v>10359.980000</v>
      </c>
    </row>
    <row r="11">
      <c r="C11" s="26" t="s">
        <v>424</v>
      </c>
      <c r="D11" s="26">
        <v>0.000000</v>
      </c>
      <c r="E11" s="104">
        <v>0.000000</v>
      </c>
      <c r="H11" s="26">
        <v>0.000000</v>
      </c>
    </row>
    <row r="12">
      <c r="A12" s="105">
        <v>3.000000</v>
      </c>
      <c r="C12" s="26" t="s">
        <v>425</v>
      </c>
      <c r="D12" s="26">
        <v>0.000000</v>
      </c>
      <c r="E12" s="104">
        <v>0.000000</v>
      </c>
      <c r="F12" s="26">
        <v>0.000000</v>
      </c>
      <c r="H12" s="26">
        <v>10941.880000</v>
      </c>
    </row>
    <row r="13">
      <c r="A13" s="31"/>
      <c r="B13" s="31"/>
      <c r="C13" s="31" t="s">
        <v>426</v>
      </c>
      <c r="D13" s="31">
        <v>0.000000</v>
      </c>
      <c r="E13" s="106">
        <v>0.229000</v>
      </c>
      <c r="F13" s="31"/>
      <c r="G13" s="31"/>
      <c r="H13" s="31">
        <v>0.000000</v>
      </c>
    </row>
    <row r="14">
      <c r="A14" s="26" t="s">
        <v>427</v>
      </c>
      <c r="D14" s="26">
        <f>SUM(D8:D13)</f>
        <v>0.000000</v>
      </c>
      <c r="E14" s="104">
        <f>AVERAGE(E8:E13)</f>
        <v>0.082833</v>
      </c>
      <c r="F14" s="26">
        <f>SUM(F8:F13)</f>
        <v>0.000000</v>
      </c>
      <c r="H14" s="26">
        <f>SUM(H8:H13)</f>
        <v>21301.860000</v>
      </c>
    </row>
    <row r="15">
      <c r="E15" s="104"/>
    </row>
    <row r="16">
      <c r="A16" s="103" t="s">
        <v>428</v>
      </c>
      <c r="B16" s="103"/>
      <c r="C16" s="103"/>
      <c r="D16" s="103"/>
      <c r="E16" s="107"/>
      <c r="F16" s="103"/>
      <c r="G16" s="103"/>
      <c r="H16" s="103"/>
    </row>
    <row r="17">
      <c r="A17" s="108">
        <v>5.000000</v>
      </c>
      <c r="B17" s="31"/>
      <c r="C17" s="31" t="s">
        <v>429</v>
      </c>
      <c r="D17" s="31">
        <v>19539.650000</v>
      </c>
      <c r="E17" s="106">
        <v>0.065900</v>
      </c>
      <c r="F17" s="31">
        <v>394.210000</v>
      </c>
      <c r="G17" s="31"/>
      <c r="H17" s="31">
        <v>19539.650000</v>
      </c>
    </row>
    <row r="18">
      <c r="A18" s="26" t="s">
        <v>430</v>
      </c>
      <c r="D18" s="26">
        <f>D17</f>
        <v>19539.650000</v>
      </c>
      <c r="E18" s="104">
        <f>E17</f>
        <v>0.065900</v>
      </c>
      <c r="F18" s="26">
        <f>F17</f>
        <v>394.210000</v>
      </c>
      <c r="H18" s="26">
        <f>H17</f>
        <v>19539.650000</v>
      </c>
    </row>
    <row r="19">
      <c r="E19" s="104"/>
    </row>
    <row r="20">
      <c r="A20" s="103" t="s">
        <v>431</v>
      </c>
      <c r="B20" s="103"/>
      <c r="C20" s="103"/>
      <c r="D20" s="103"/>
      <c r="E20" s="107"/>
      <c r="F20" s="103"/>
      <c r="G20" s="103"/>
      <c r="H20" s="103"/>
    </row>
    <row r="21">
      <c r="A21" s="109">
        <v>4.000000</v>
      </c>
      <c r="B21" s="26">
        <v>15.000000</v>
      </c>
      <c r="C21" s="26" t="s">
        <v>432</v>
      </c>
      <c r="D21" s="26">
        <v>16380.210000</v>
      </c>
      <c r="E21" s="104">
        <v>0.050000</v>
      </c>
      <c r="F21" s="26">
        <v>153.660000</v>
      </c>
      <c r="G21" s="26">
        <v>180.000000</v>
      </c>
      <c r="H21" s="26">
        <v>16380.210000</v>
      </c>
    </row>
    <row r="22">
      <c r="A22" s="110">
        <v>1.000000</v>
      </c>
      <c r="B22" s="31"/>
      <c r="C22" s="31" t="s">
        <v>433</v>
      </c>
      <c r="D22" s="31">
        <v>0.000000</v>
      </c>
      <c r="E22" s="106">
        <v>0.042100</v>
      </c>
      <c r="F22" s="31">
        <v>0.000000</v>
      </c>
      <c r="G22" s="31"/>
      <c r="H22" s="31">
        <v>4653.770000</v>
      </c>
    </row>
    <row r="23">
      <c r="A23" s="26" t="s">
        <v>434</v>
      </c>
      <c r="D23" s="26">
        <f>SUM(D21:D22)</f>
        <v>16380.210000</v>
      </c>
      <c r="E23" s="104">
        <f>AVERAGE(E21:E22)</f>
        <v>0.046050</v>
      </c>
      <c r="F23" s="26">
        <f>SUM(F21:F22)</f>
        <v>153.660000</v>
      </c>
      <c r="H23" s="26">
        <f>SUM(H21:H22)</f>
        <v>21033.980000</v>
      </c>
    </row>
    <row r="24">
      <c r="E24" s="104"/>
    </row>
    <row r="25">
      <c r="A25" s="103" t="s">
        <v>435</v>
      </c>
      <c r="B25" s="103"/>
      <c r="C25" s="103"/>
      <c r="D25" s="103"/>
      <c r="E25" s="107"/>
      <c r="F25" s="103"/>
      <c r="G25" s="103"/>
      <c r="H25" s="103"/>
    </row>
    <row r="26">
      <c r="C26" s="26" t="s">
        <v>436</v>
      </c>
      <c r="D26" s="111">
        <v>237480.710000</v>
      </c>
      <c r="E26" s="104">
        <v>0.063750</v>
      </c>
      <c r="F26" s="26">
        <v>1907.090000</v>
      </c>
      <c r="H26" s="111">
        <v>237480.710000</v>
      </c>
    </row>
    <row r="27">
      <c r="A27" s="108">
        <v>6.000000</v>
      </c>
      <c r="B27" s="31"/>
      <c r="C27" s="31" t="s">
        <v>437</v>
      </c>
      <c r="D27" s="31">
        <v>31305.560000</v>
      </c>
      <c r="E27" s="106">
        <v>0.093750</v>
      </c>
      <c r="F27" s="31">
        <v>362.840000</v>
      </c>
      <c r="G27" s="31"/>
      <c r="H27" s="31">
        <v>31305.560000</v>
      </c>
    </row>
    <row r="28">
      <c r="A28" s="26" t="s">
        <v>438</v>
      </c>
      <c r="D28" s="26">
        <f>SUM(D26+D27)</f>
        <v>268786.270000</v>
      </c>
      <c r="E28" s="104">
        <f>AVERAGE(E26:E27)</f>
        <v>0.078750</v>
      </c>
      <c r="F28" s="26">
        <f>SUM(F26:F27)</f>
        <v>2269.930000</v>
      </c>
    </row>
    <row r="29">
      <c r="E29" s="104"/>
    </row>
    <row customHeight="1" ht="13.900000" r="30">
      <c r="A30" s="47"/>
      <c r="B30" s="47"/>
      <c r="C30" s="47"/>
      <c r="D30" s="47"/>
      <c r="E30" s="112"/>
      <c r="F30" s="47"/>
      <c r="G30" s="47"/>
      <c r="H30" s="47"/>
    </row>
    <row customHeight="1" ht="13.900000" r="31">
      <c r="A31" s="26" t="s">
        <v>439</v>
      </c>
      <c r="D31" s="109">
        <f>SUM(D28+D23+D17+D14)</f>
        <v>304706.130000</v>
      </c>
      <c r="E31" s="104">
        <f>AVERAGE(E28+E23+E18+E14)</f>
        <v>0.273533</v>
      </c>
      <c r="F31" s="109">
        <f>SUM(F14+F18+F23+F28)</f>
        <v>2817.800000</v>
      </c>
      <c r="H31" s="109">
        <f>SUM(H28+H23+H17+H14)</f>
        <v>61875.490000</v>
      </c>
    </row>
    <row r="48">
      <c r="E48" s="26">
        <v>12599.970000</v>
      </c>
    </row>
    <row r="64">
      <c r="C64" s="26">
        <f>B21+B22+B45++B44+B39+B34+B33+B30</f>
        <v>15.000000</v>
      </c>
    </row>
    <row r="67">
      <c r="A67" s="26" t="s">
        <v>441</v>
      </c>
      <c r="B67" s="26" t="s">
        <v>443</v>
      </c>
      <c r="C67" s="26" t="s">
        <v>310</v>
      </c>
    </row>
    <row r="68">
      <c r="A68" s="26" t="s">
        <v>442</v>
      </c>
      <c r="C68" s="26">
        <v>15030.670000</v>
      </c>
    </row>
    <row r="69">
      <c r="A69" s="26" t="s">
        <v>444</v>
      </c>
      <c r="B69" s="26">
        <v>12599.790000</v>
      </c>
      <c r="C69" s="26">
        <f>C68-B69</f>
        <v>2430.880000</v>
      </c>
    </row>
    <row r="70">
      <c r="A70" s="26" t="s">
        <v>314</v>
      </c>
      <c r="B70" s="26">
        <v>440.000000</v>
      </c>
      <c r="C70" s="26">
        <f>C69-B70</f>
        <v>1990.880000</v>
      </c>
    </row>
    <row r="71">
      <c r="A71" s="26" t="s">
        <v>445</v>
      </c>
      <c r="B71" s="26">
        <v>7.000000</v>
      </c>
      <c r="C71" s="26">
        <f>C70-B71</f>
        <v>1983.880000</v>
      </c>
    </row>
    <row r="72">
      <c r="A72" s="26" t="s">
        <v>446</v>
      </c>
      <c r="B72" s="26">
        <v>15.000000</v>
      </c>
      <c r="C72" s="26">
        <f>C71-B72</f>
        <v>1968.880000</v>
      </c>
    </row>
    <row r="73">
      <c r="A73" s="26" t="s">
        <v>447</v>
      </c>
      <c r="B73" s="26">
        <v>25.000000</v>
      </c>
      <c r="C73" s="26">
        <f>C72-B73</f>
        <v>1943.880000</v>
      </c>
    </row>
    <row r="74">
      <c r="A74" s="26" t="s">
        <v>448</v>
      </c>
      <c r="B74" s="26">
        <v>30.000000</v>
      </c>
      <c r="C74" s="26">
        <f>C73-B74</f>
        <v>1913.880000</v>
      </c>
    </row>
    <row r="75">
      <c r="A75" s="26" t="s">
        <v>449</v>
      </c>
      <c r="B75" s="26">
        <v>40.000000</v>
      </c>
      <c r="C75" s="26">
        <f>C74-B75</f>
        <v>1873.880000</v>
      </c>
    </row>
    <row r="76">
      <c r="A76" s="26" t="s">
        <v>450</v>
      </c>
      <c r="B76" s="26">
        <v>65.000000</v>
      </c>
      <c r="C76" s="26">
        <f>C75-B76</f>
        <v>1808.880000</v>
      </c>
    </row>
    <row r="77">
      <c r="A77" s="26" t="s">
        <v>451</v>
      </c>
      <c r="B77" s="26">
        <v>79.000000</v>
      </c>
      <c r="C77" s="26">
        <f>C76-B77</f>
        <v>1729.880000</v>
      </c>
    </row>
    <row r="78">
      <c r="A78" s="26" t="s">
        <v>452</v>
      </c>
      <c r="B78" s="26">
        <v>100.000000</v>
      </c>
      <c r="C78" s="26">
        <f>C77-B78</f>
        <v>1629.880000</v>
      </c>
    </row>
    <row r="79">
      <c r="A79" s="26" t="s">
        <v>453</v>
      </c>
      <c r="B79" s="26">
        <v>109.000000</v>
      </c>
      <c r="C79" s="26">
        <f>C78-B79</f>
        <v>1520.880000</v>
      </c>
    </row>
    <row r="80">
      <c r="A80" s="26" t="s">
        <v>454</v>
      </c>
      <c r="B80" s="26">
        <v>110.000000</v>
      </c>
      <c r="C80" s="26">
        <f>C79-B80</f>
        <v>1410.880000</v>
      </c>
    </row>
    <row r="81">
      <c r="A81" s="26" t="s">
        <v>455</v>
      </c>
      <c r="B81" s="26">
        <v>120.000000</v>
      </c>
      <c r="C81" s="26">
        <f>C80-B81</f>
        <v>1290.880000</v>
      </c>
    </row>
    <row r="82">
      <c r="C82" s="26">
        <f>C81-B82</f>
        <v>1290.880000</v>
      </c>
    </row>
    <row r="83">
      <c r="A83" s="26" t="s">
        <v>456</v>
      </c>
      <c r="B83" s="26">
        <v>500.000000</v>
      </c>
      <c r="C83" s="26">
        <f>C82-B83</f>
        <v>790.880000</v>
      </c>
    </row>
    <row r="84">
      <c r="A84" s="26" t="s">
        <v>457</v>
      </c>
      <c r="B84" s="26">
        <v>-160.000000</v>
      </c>
      <c r="C84" s="26">
        <f>C83-B84</f>
        <v>950.880000</v>
      </c>
    </row>
    <row r="85">
      <c r="C85" s="26">
        <f>C84-B85</f>
        <v>950.880000</v>
      </c>
    </row>
    <row r="86">
      <c r="C86" s="26">
        <f>C85-B86</f>
        <v>950.880000</v>
      </c>
    </row>
  </sheetData>
  <conditionalFormatting sqref="B21">
    <cfRule type="cellIs" dxfId="25" priority="2" stopIfTrue="1" operator="notEqual">
      <formula>$D$21+$E$21+$F$21</formula>
    </cfRule>
  </conditionalFormatting>
  <conditionalFormatting sqref="B50">
    <cfRule type="cellIs" dxfId="24" priority="1" stopIfTrue="1" operator="notEqual">
      <formula>$D$50+$E$50+$F$50</formula>
    </cfRule>
  </conditionalFormatting>
  <headerFooter alignWithMargins="0"/>
</worksheet>
</file>

<file path=xl/worksheets/sheet4.xml><?xml version="1.0" encoding="utf-8"?>
<workshee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sheetPr codeName="Sheet5"/>
  <dimension ref="A1:L79"/>
  <sheetViews>
    <sheetView topLeftCell="A43" workbookViewId="0">
      <selection activeCell="H34" sqref="H34"/>
    </sheetView>
  </sheetViews>
  <sheetFormatPr defaultRowHeight="13.000000"/>
  <cols>
    <col customWidth="1" max="1" min="1" style="26" width="26.850000"/>
    <col customWidth="1" max="2" min="2" style="26" width="9.425000"/>
    <col customWidth="1" max="3" min="3" style="26" width="5.708333"/>
    <col customWidth="1" max="5" min="4" style="26" width="10.708333"/>
    <col customWidth="1" max="6" min="6" style="26" width="10.850000"/>
    <col customWidth="1" max="7" min="7" style="26" width="9.133333"/>
    <col customWidth="1" max="8" min="8" style="26" width="12.283333"/>
    <col customWidth="1" max="256" min="9" style="26" width="9.133333"/>
  </cols>
  <sheetData>
    <row r="1">
      <c r="A1" s="27" t="s">
        <v>0</v>
      </c>
      <c r="B1" s="28"/>
      <c r="C1" s="26" t="s">
        <v>21</v>
      </c>
      <c r="D1" s="34">
        <v>40872.000000</v>
      </c>
      <c r="E1" s="34">
        <v>40878.000000</v>
      </c>
      <c r="F1" s="34">
        <v>40886.000000</v>
      </c>
      <c r="H1" s="50"/>
      <c r="I1" s="26" t="s">
        <v>57</v>
      </c>
    </row>
    <row r="2">
      <c r="D2" s="26" t="s">
        <v>12</v>
      </c>
      <c r="E2" s="26" t="s">
        <v>13</v>
      </c>
      <c r="F2" s="26" t="s">
        <v>14</v>
      </c>
    </row>
    <row r="3">
      <c r="A3" s="26" t="s">
        <v>1</v>
      </c>
      <c r="B3" s="39">
        <f>D3+E3+F3</f>
        <v>8220.000000</v>
      </c>
      <c r="D3" s="32">
        <f>2470</f>
        <v>2470.000000</v>
      </c>
      <c r="E3" s="32">
        <v>2960.000000</v>
      </c>
      <c r="F3" s="32">
        <f>2470+320</f>
        <v>2790.000000</v>
      </c>
      <c r="H3" s="26" t="s">
        <v>255</v>
      </c>
    </row>
    <row r="5">
      <c r="A5" s="27" t="s">
        <v>2</v>
      </c>
      <c r="B5" s="35"/>
      <c r="C5" s="35"/>
      <c r="D5" s="35"/>
      <c r="E5" s="35"/>
      <c r="F5" s="28"/>
    </row>
    <row r="6">
      <c r="A6" s="29" t="s">
        <v>15</v>
      </c>
      <c r="B6" s="36"/>
      <c r="C6" s="36"/>
      <c r="D6" s="36"/>
      <c r="E6" s="36"/>
      <c r="F6" s="30"/>
    </row>
    <row r="7">
      <c r="A7" s="26" t="s">
        <v>249</v>
      </c>
      <c r="B7" s="26">
        <f>SUM(D7:F7)</f>
        <v>100.000000</v>
      </c>
      <c r="C7" s="40"/>
      <c r="F7" s="26">
        <v>100.000000</v>
      </c>
    </row>
    <row r="8">
      <c r="B8" s="26">
        <f>SUM(D8:F8)</f>
        <v>0.000000</v>
      </c>
      <c r="C8" s="41"/>
      <c r="D8" s="26">
        <v>0.000000</v>
      </c>
    </row>
    <row r="9">
      <c r="A9" s="31"/>
      <c r="B9" s="26">
        <f>SUM(D9:F9)</f>
        <v>0.000000</v>
      </c>
      <c r="C9" s="42"/>
      <c r="D9" s="31"/>
      <c r="E9" s="31"/>
      <c r="F9" s="31"/>
    </row>
    <row r="10">
      <c r="A10" s="26" t="s">
        <v>16</v>
      </c>
      <c r="B10" s="26">
        <f>SUM(B7:B9)</f>
        <v>100.000000</v>
      </c>
      <c r="D10" s="26">
        <f>SUM(D7:D9)</f>
        <v>0.000000</v>
      </c>
      <c r="E10" s="26">
        <f>SUM(E7:E9)</f>
        <v>0.000000</v>
      </c>
      <c r="F10" s="26">
        <f>SUM(F7:F9)</f>
        <v>100.000000</v>
      </c>
    </row>
    <row r="11">
      <c r="A11" s="29" t="s">
        <v>22</v>
      </c>
      <c r="B11" s="36"/>
      <c r="C11" s="36"/>
      <c r="D11" s="36"/>
      <c r="E11" s="36"/>
      <c r="F11" s="30"/>
    </row>
    <row r="12">
      <c r="A12" s="26" t="s">
        <v>36</v>
      </c>
      <c r="B12" s="26">
        <f>SUM(D12,E12,F12)</f>
        <v>1200.000000</v>
      </c>
      <c r="C12" s="40">
        <v>4.000000</v>
      </c>
      <c r="D12" s="26">
        <v>1200.000000</v>
      </c>
    </row>
    <row r="13">
      <c r="A13" s="26" t="s">
        <v>32</v>
      </c>
      <c r="B13" s="26">
        <f>SUM(D13:F13)</f>
        <v>225.000000</v>
      </c>
      <c r="C13" s="41">
        <v>9.000000</v>
      </c>
      <c r="E13" s="26">
        <v>225.000000</v>
      </c>
      <c r="H13" s="26" t="s">
        <v>30</v>
      </c>
    </row>
    <row r="14">
      <c r="A14" s="26" t="s">
        <v>18</v>
      </c>
      <c r="B14" s="26">
        <f>SUM(D14:F14)</f>
        <v>56.800000</v>
      </c>
      <c r="C14" s="41">
        <v>3.000000</v>
      </c>
      <c r="E14" s="26">
        <v>56.800000</v>
      </c>
    </row>
    <row r="15">
      <c r="A15" s="26" t="s">
        <v>17</v>
      </c>
      <c r="B15" s="26">
        <f>SUM(D15:F15)</f>
        <v>151.000000</v>
      </c>
      <c r="C15" s="41">
        <v>9.000000</v>
      </c>
      <c r="E15" s="26">
        <v>151.000000</v>
      </c>
    </row>
    <row r="16">
      <c r="A16" s="26" t="s">
        <v>33</v>
      </c>
      <c r="B16" s="26">
        <f>SUM(D16:F16)</f>
        <v>89.000000</v>
      </c>
      <c r="C16" s="41">
        <v>15.000000</v>
      </c>
      <c r="F16" s="26">
        <v>89.000000</v>
      </c>
    </row>
    <row r="17">
      <c r="A17" s="26" t="s">
        <v>34</v>
      </c>
      <c r="B17" s="26">
        <f>SUM(D17:F17)</f>
        <v>45.000000</v>
      </c>
      <c r="C17" s="41">
        <v>22.000000</v>
      </c>
      <c r="D17" s="26" t="s">
        <v>30</v>
      </c>
      <c r="F17" s="26">
        <v>45.000000</v>
      </c>
    </row>
    <row r="18">
      <c r="A18" s="31" t="s">
        <v>29</v>
      </c>
      <c r="B18" s="26">
        <f>SUM(D18:F18)</f>
        <v>230.000000</v>
      </c>
      <c r="C18" s="42">
        <v>9.000000</v>
      </c>
      <c r="D18" s="31"/>
      <c r="E18" s="31">
        <v>230.000000</v>
      </c>
      <c r="F18" s="31"/>
      <c r="H18" s="26" t="s">
        <v>256</v>
      </c>
    </row>
    <row r="19">
      <c r="A19" s="26" t="s">
        <v>3</v>
      </c>
      <c r="B19" s="26">
        <f>SUM(D19:F19)</f>
        <v>1996.800000</v>
      </c>
      <c r="D19" s="26">
        <f>SUM(D12:D18)</f>
        <v>1200.000000</v>
      </c>
      <c r="E19" s="26">
        <f>SUM(E12:E18)</f>
        <v>662.800000</v>
      </c>
      <c r="F19" s="26">
        <f>SUM(F12:F18)</f>
        <v>134.000000</v>
      </c>
    </row>
    <row r="20">
      <c r="A20" s="29" t="s">
        <v>4</v>
      </c>
      <c r="B20" s="36"/>
      <c r="C20" s="36"/>
      <c r="D20" s="36"/>
      <c r="E20" s="36"/>
      <c r="F20" s="30"/>
    </row>
    <row r="21">
      <c r="A21" s="26" t="s">
        <v>5</v>
      </c>
      <c r="B21" s="43">
        <f>SUM(D21:F21)</f>
        <v>500.000000</v>
      </c>
      <c r="C21" s="40"/>
      <c r="D21" s="43">
        <v>500.000000</v>
      </c>
      <c r="E21" s="43"/>
      <c r="F21" s="43"/>
      <c r="H21" s="54" t="s">
        <v>39</v>
      </c>
      <c r="I21" s="37"/>
      <c r="J21" s="37"/>
      <c r="K21" s="37"/>
      <c r="L21" s="55"/>
    </row>
    <row r="22">
      <c r="A22" s="26" t="s">
        <v>6</v>
      </c>
      <c r="B22" s="43">
        <f>SUM(D22:F22)</f>
        <v>300.000000</v>
      </c>
      <c r="C22" s="41"/>
      <c r="D22" s="43">
        <v>300.000000</v>
      </c>
      <c r="E22" s="43"/>
      <c r="F22" s="43"/>
      <c r="H22" s="57" t="s">
        <v>43</v>
      </c>
      <c r="I22" s="26" t="s">
        <v>250</v>
      </c>
      <c r="J22" s="26" t="s">
        <v>251</v>
      </c>
      <c r="K22" s="26" t="s">
        <v>252</v>
      </c>
      <c r="L22" s="52"/>
    </row>
    <row r="23">
      <c r="A23" s="26" t="s">
        <v>275</v>
      </c>
      <c r="B23" s="49">
        <f>SUM(D23:F23)</f>
        <v>15.000000</v>
      </c>
      <c r="C23" s="41"/>
      <c r="D23" s="26">
        <v>0.000000</v>
      </c>
      <c r="E23" s="26">
        <v>15.000000</v>
      </c>
      <c r="H23" s="57" t="s">
        <v>276</v>
      </c>
      <c r="L23" s="52"/>
    </row>
    <row r="24">
      <c r="A24" s="26" t="s">
        <v>260</v>
      </c>
      <c r="B24" s="26">
        <f>SUM(D24:F24)</f>
        <v>32.000000</v>
      </c>
      <c r="C24" s="41"/>
      <c r="D24" s="26">
        <v>32.000000</v>
      </c>
      <c r="E24" s="26">
        <v>0.000000</v>
      </c>
      <c r="H24" s="57" t="s">
        <v>307</v>
      </c>
      <c r="L24" s="52"/>
    </row>
    <row r="25">
      <c r="A25" s="26" t="s">
        <v>19</v>
      </c>
      <c r="B25" s="26">
        <f>SUM(D25:F25)</f>
        <v>500.000000</v>
      </c>
      <c r="C25" s="41"/>
      <c r="D25" s="26">
        <v>100.000000</v>
      </c>
      <c r="E25" s="26">
        <v>200.000000</v>
      </c>
      <c r="F25" s="26">
        <v>200.000000</v>
      </c>
      <c r="H25" s="57"/>
      <c r="L25" s="52"/>
    </row>
    <row r="26">
      <c r="A26" s="26" t="s">
        <v>31</v>
      </c>
      <c r="B26" s="26">
        <f>SUM(D26:F26)</f>
        <v>0.000000</v>
      </c>
      <c r="C26" s="41"/>
      <c r="D26" s="26">
        <v>0.000000</v>
      </c>
      <c r="F26" s="26">
        <v>0.000000</v>
      </c>
      <c r="H26" s="51"/>
      <c r="L26" s="52"/>
    </row>
    <row r="27">
      <c r="A27" s="26" t="s">
        <v>47</v>
      </c>
      <c r="B27" s="26">
        <f>SUM(D27:F27)</f>
        <v>87.000000</v>
      </c>
      <c r="C27" s="41"/>
      <c r="E27" s="26">
        <v>7.000000</v>
      </c>
      <c r="F27" s="26">
        <v>80.000000</v>
      </c>
      <c r="H27" s="51"/>
      <c r="L27" s="52"/>
    </row>
    <row r="28">
      <c r="A28" s="26" t="s">
        <v>38</v>
      </c>
      <c r="B28" s="26">
        <f>SUM(D28:F28)</f>
        <v>38.000000</v>
      </c>
      <c r="C28" s="41">
        <v>1.000000</v>
      </c>
      <c r="D28" s="26">
        <v>0.000000</v>
      </c>
      <c r="E28" s="26">
        <v>38.000000</v>
      </c>
      <c r="H28" s="51"/>
      <c r="L28" s="52"/>
    </row>
    <row r="29">
      <c r="A29" s="26" t="s">
        <v>64</v>
      </c>
      <c r="B29" s="26">
        <f>SUM(D29:F29)</f>
        <v>80.000000</v>
      </c>
      <c r="C29" s="41"/>
      <c r="E29" s="26">
        <v>80.000000</v>
      </c>
      <c r="F29" s="26">
        <v>0.000000</v>
      </c>
      <c r="H29" s="51"/>
      <c r="L29" s="52"/>
    </row>
    <row r="30">
      <c r="A30" s="26" t="s">
        <v>266</v>
      </c>
      <c r="B30" s="26">
        <f>SUM(D30:F30)</f>
        <v>15.000000</v>
      </c>
      <c r="C30" s="41"/>
      <c r="D30" s="26">
        <v>15.000000</v>
      </c>
      <c r="E30" s="26">
        <v>0.000000</v>
      </c>
      <c r="F30" s="26">
        <v>0.000000</v>
      </c>
      <c r="H30" s="51"/>
      <c r="L30" s="52"/>
    </row>
    <row r="31">
      <c r="A31" s="26" t="s">
        <v>257</v>
      </c>
      <c r="B31" s="49">
        <f>SUM(D31:F31)</f>
        <v>50.000000</v>
      </c>
      <c r="C31" s="41"/>
      <c r="D31" s="26">
        <v>50.000000</v>
      </c>
      <c r="F31" s="26">
        <v>0.000000</v>
      </c>
      <c r="H31" s="51"/>
      <c r="L31" s="52"/>
    </row>
    <row r="32">
      <c r="A32" s="26" t="s">
        <v>258</v>
      </c>
      <c r="B32" s="26">
        <f>SUM(D32:F32)</f>
        <v>15.000000</v>
      </c>
      <c r="C32" s="41"/>
      <c r="D32" s="26">
        <v>0.000000</v>
      </c>
      <c r="F32" s="26">
        <v>15.000000</v>
      </c>
      <c r="H32" s="51"/>
      <c r="L32" s="52"/>
    </row>
    <row r="33">
      <c r="A33" s="26" t="s">
        <v>259</v>
      </c>
      <c r="B33" s="26">
        <f>SUM(D33:F33)</f>
        <v>15.000000</v>
      </c>
      <c r="C33" s="41"/>
      <c r="E33" s="26">
        <v>15.000000</v>
      </c>
      <c r="H33" s="51"/>
      <c r="L33" s="52"/>
    </row>
    <row r="34">
      <c r="A34" s="58" t="s">
        <v>40</v>
      </c>
      <c r="B34" s="26">
        <f>SUM(D34:F34)</f>
        <v>1292.900000</v>
      </c>
      <c r="C34" s="41"/>
      <c r="E34" s="26">
        <v>692.900000</v>
      </c>
      <c r="F34" s="26">
        <v>600.000000</v>
      </c>
      <c r="H34" s="51"/>
      <c r="L34" s="52"/>
    </row>
    <row r="35">
      <c r="A35" s="58" t="s">
        <v>264</v>
      </c>
      <c r="B35" s="26">
        <f>SUM(D35:F35)</f>
        <v>27.000000</v>
      </c>
      <c r="C35" s="41"/>
      <c r="D35" s="26">
        <v>27.000000</v>
      </c>
      <c r="E35" s="26">
        <v>0.000000</v>
      </c>
      <c r="F35" s="26">
        <v>0.000000</v>
      </c>
      <c r="H35" s="51"/>
      <c r="L35" s="52"/>
    </row>
    <row r="36">
      <c r="A36" s="58" t="s">
        <v>274</v>
      </c>
      <c r="B36" s="26">
        <f>SUM(D36:F36)</f>
        <v>16.000000</v>
      </c>
      <c r="C36" s="41"/>
      <c r="D36" s="26">
        <v>16.000000</v>
      </c>
      <c r="E36" s="26">
        <v>0.000000</v>
      </c>
      <c r="F36" s="26">
        <v>0.000000</v>
      </c>
      <c r="H36" s="51"/>
      <c r="L36" s="52"/>
    </row>
    <row r="37">
      <c r="A37" s="58" t="s">
        <v>261</v>
      </c>
      <c r="B37" s="26">
        <f>SUM(D37:F37)</f>
        <v>0.000000</v>
      </c>
      <c r="C37" s="41"/>
      <c r="E37" s="26">
        <v>0.000000</v>
      </c>
      <c r="F37" s="26">
        <v>0.000000</v>
      </c>
      <c r="H37" s="51"/>
      <c r="L37" s="52"/>
    </row>
    <row r="38">
      <c r="A38" s="58" t="s">
        <v>265</v>
      </c>
      <c r="B38" s="26">
        <f>SUM(D38:F38)</f>
        <v>0.000000</v>
      </c>
      <c r="C38" s="41"/>
      <c r="D38" s="26">
        <v>0.000000</v>
      </c>
      <c r="E38" s="26">
        <v>0.000000</v>
      </c>
      <c r="F38" s="26">
        <v>0.000000</v>
      </c>
      <c r="H38" s="51" t="s">
        <v>30</v>
      </c>
      <c r="L38" s="52"/>
    </row>
    <row r="39">
      <c r="A39" s="58" t="s">
        <v>253</v>
      </c>
      <c r="B39" s="26">
        <f>SUM(D39:F39)</f>
        <v>125.000000</v>
      </c>
      <c r="C39" s="41"/>
      <c r="D39" s="26">
        <v>15.000000</v>
      </c>
      <c r="E39" s="26">
        <v>80.000000</v>
      </c>
      <c r="F39" s="26">
        <v>30.000000</v>
      </c>
      <c r="H39" s="51" t="s">
        <v>30</v>
      </c>
      <c r="L39" s="52"/>
    </row>
    <row r="40">
      <c r="A40" s="58" t="s">
        <v>254</v>
      </c>
      <c r="B40" s="26">
        <f>SUM(D40:F40)</f>
        <v>15.000000</v>
      </c>
      <c r="C40" s="41"/>
      <c r="D40" s="26">
        <v>15.000000</v>
      </c>
      <c r="F40" s="26">
        <v>0.000000</v>
      </c>
      <c r="H40" s="51" t="s">
        <v>30</v>
      </c>
      <c r="L40" s="52"/>
    </row>
    <row r="41">
      <c r="A41" s="58" t="s">
        <v>267</v>
      </c>
      <c r="B41" s="26">
        <f>SUM(D41:F41)</f>
        <v>16.500000</v>
      </c>
      <c r="C41" s="41"/>
      <c r="D41" s="26">
        <v>16.500000</v>
      </c>
      <c r="H41" s="51"/>
      <c r="L41" s="52"/>
    </row>
    <row r="42">
      <c r="A42" s="26" t="s">
        <v>41</v>
      </c>
      <c r="B42" s="26">
        <f>SUM(D42:F42)</f>
        <v>5.000000</v>
      </c>
      <c r="C42" s="41"/>
      <c r="D42" s="26">
        <v>0.000000</v>
      </c>
      <c r="E42" s="26">
        <v>5.000000</v>
      </c>
      <c r="H42" s="51"/>
      <c r="L42" s="52"/>
    </row>
    <row r="43">
      <c r="A43" s="26" t="s">
        <v>48</v>
      </c>
      <c r="B43" s="49">
        <f>SUM(D43:F43)</f>
        <v>0.000000</v>
      </c>
      <c r="C43" s="41" t="s">
        <v>35</v>
      </c>
      <c r="D43" s="26">
        <v>0.000000</v>
      </c>
      <c r="E43" s="26">
        <v>0.000000</v>
      </c>
      <c r="F43" s="26">
        <v>0.000000</v>
      </c>
      <c r="H43" s="51"/>
      <c r="L43" s="52"/>
    </row>
    <row r="44">
      <c r="A44" s="31" t="s">
        <v>20</v>
      </c>
      <c r="B44" s="56">
        <f>SUM(D44:F44)</f>
        <v>0.000000</v>
      </c>
      <c r="C44" s="42"/>
      <c r="D44" s="44">
        <v>0.000000</v>
      </c>
      <c r="E44" s="44"/>
      <c r="F44" s="44">
        <v>0.000000</v>
      </c>
      <c r="H44" s="26" t="s">
        <v>54</v>
      </c>
      <c r="I44" s="31"/>
      <c r="J44" s="31"/>
      <c r="K44" s="31"/>
      <c r="L44" s="48"/>
    </row>
    <row r="45">
      <c r="A45" s="26" t="s">
        <v>7</v>
      </c>
      <c r="B45" s="43">
        <f>SUM(D45:F45)</f>
        <v>3144.400000</v>
      </c>
      <c r="D45" s="26">
        <f>SUM(D21:D44)</f>
        <v>1086.500000</v>
      </c>
      <c r="E45" s="26">
        <f>SUM(E21:E44)</f>
        <v>1132.900000</v>
      </c>
      <c r="F45" s="26">
        <f>SUM(F21:F44)</f>
        <v>925.000000</v>
      </c>
    </row>
    <row r="46">
      <c r="A46" s="29" t="s">
        <v>8</v>
      </c>
      <c r="B46" s="36"/>
      <c r="C46" s="36"/>
      <c r="D46" s="36"/>
      <c r="E46" s="36"/>
      <c r="F46" s="30"/>
    </row>
    <row r="47">
      <c r="A47" s="26" t="s">
        <v>9</v>
      </c>
      <c r="B47" s="26">
        <f>SUM(D47:F47)</f>
        <v>153.660000</v>
      </c>
      <c r="C47" s="41">
        <v>15.000000</v>
      </c>
      <c r="F47" s="26">
        <v>153.660000</v>
      </c>
    </row>
    <row r="48">
      <c r="A48" s="26" t="s">
        <v>52</v>
      </c>
      <c r="C48" s="41">
        <v>8.000000</v>
      </c>
      <c r="E48" s="26">
        <v>187.000000</v>
      </c>
      <c r="F48" s="26">
        <v>0.000000</v>
      </c>
    </row>
    <row r="49">
      <c r="A49" s="26" t="s">
        <v>51</v>
      </c>
      <c r="B49" s="26">
        <f>SUM(D49:F49)</f>
        <v>718.000000</v>
      </c>
      <c r="C49" s="41">
        <v>25.000000</v>
      </c>
      <c r="D49" s="26" t="s">
        <v>30</v>
      </c>
      <c r="E49" s="26">
        <v>686.000000</v>
      </c>
      <c r="F49" s="26">
        <v>32.000000</v>
      </c>
    </row>
    <row r="50">
      <c r="A50" s="26" t="s">
        <v>27</v>
      </c>
      <c r="B50" s="26">
        <f>SUM(D50:F50)</f>
        <v>1830.000000</v>
      </c>
      <c r="C50" s="41">
        <v>31.000000</v>
      </c>
      <c r="E50" s="26">
        <v>514.000000</v>
      </c>
      <c r="F50" s="26">
        <v>1316.000000</v>
      </c>
    </row>
    <row r="51">
      <c r="A51" s="26" t="s">
        <v>28</v>
      </c>
      <c r="B51" s="48">
        <f>SUM(D51:F51)</f>
        <v>0.000000</v>
      </c>
      <c r="C51" s="42">
        <v>4.000000</v>
      </c>
      <c r="E51" s="26">
        <v>0.000000</v>
      </c>
      <c r="F51" s="26">
        <v>0.000000</v>
      </c>
    </row>
    <row r="52">
      <c r="A52" s="37" t="s">
        <v>10</v>
      </c>
      <c r="B52" s="26">
        <f>SUM(D52:F52)</f>
        <v>2888.660000</v>
      </c>
      <c r="C52" s="37"/>
      <c r="D52" s="37">
        <f>SUM(D47:D51)</f>
        <v>0.000000</v>
      </c>
      <c r="E52" s="37">
        <f>SUM(E47:E51)</f>
        <v>1387.000000</v>
      </c>
      <c r="F52" s="37">
        <f>SUM(F47:F51)</f>
        <v>1501.660000</v>
      </c>
    </row>
    <row r="53">
      <c r="A53" s="29" t="s">
        <v>23</v>
      </c>
      <c r="B53" s="36"/>
      <c r="C53" s="36"/>
      <c r="D53" s="36"/>
      <c r="E53" s="36"/>
      <c r="F53" s="30"/>
    </row>
    <row r="54">
      <c r="A54" s="26" t="s">
        <v>228</v>
      </c>
      <c r="B54" s="26">
        <f>SUM(D54:F54)</f>
        <v>65.000000</v>
      </c>
      <c r="F54" s="26">
        <v>65.000000</v>
      </c>
    </row>
    <row r="55">
      <c r="A55" s="31" t="s">
        <v>262</v>
      </c>
      <c r="B55" s="31">
        <f>SUM(D55:F55)</f>
        <v>25.000000</v>
      </c>
      <c r="C55" s="31"/>
      <c r="D55" s="31"/>
      <c r="E55" s="31"/>
      <c r="F55" s="31">
        <v>25.000000</v>
      </c>
    </row>
    <row customFormat="1" customHeight="1" ht="13.500000" r="56" s="26">
      <c r="A56" s="62" t="s">
        <v>263</v>
      </c>
      <c r="B56" s="62">
        <f>SUM(B54:B55)</f>
        <v>90.000000</v>
      </c>
      <c r="C56" s="62"/>
      <c r="D56" s="62">
        <f>SUM(D54:D55)</f>
        <v>0.000000</v>
      </c>
      <c r="E56" s="62">
        <f>SUM(E54:E55)</f>
        <v>0.000000</v>
      </c>
      <c r="F56" s="62">
        <f>SUM(F54:F55)</f>
        <v>90.000000</v>
      </c>
    </row>
    <row customFormat="1" customHeight="1" ht="13.500000" r="57" s="26">
      <c r="A57" s="26" t="s">
        <v>24</v>
      </c>
      <c r="B57" s="26">
        <f>B52+B45+B19+B56+B10</f>
        <v>8219.860000</v>
      </c>
      <c r="D57" s="26">
        <f>D52+D45+D19+D56+D10</f>
        <v>2286.500000</v>
      </c>
      <c r="E57" s="26">
        <f>E52+E45+E19+E56+E10</f>
        <v>3182.700000</v>
      </c>
      <c r="F57" s="26">
        <f>F52+F45+F19+F56+F10</f>
        <v>2750.660000</v>
      </c>
    </row>
    <row r="59">
      <c r="A59" s="33" t="s">
        <v>11</v>
      </c>
      <c r="B59" s="84">
        <f>B3-B57</f>
        <v>0.140000</v>
      </c>
      <c r="C59" s="38"/>
      <c r="D59" s="38">
        <f>D3-D57</f>
        <v>183.500000</v>
      </c>
      <c r="E59" s="38">
        <f>E3-E57</f>
        <v>-222.700000</v>
      </c>
      <c r="F59" s="84">
        <f>F3-F57</f>
        <v>39.340000</v>
      </c>
    </row>
    <row r="61">
      <c r="A61" s="46" t="s">
        <v>25</v>
      </c>
      <c r="C61" s="43">
        <f>B21+B22+B31+B43+B44</f>
        <v>850.000000</v>
      </c>
      <c r="D61" s="45" t="s">
        <v>26</v>
      </c>
    </row>
    <row r="64">
      <c r="B64" s="26" t="s">
        <v>308</v>
      </c>
      <c r="D64" s="26" t="s">
        <v>309</v>
      </c>
      <c r="E64" s="26" t="s">
        <v>310</v>
      </c>
    </row>
    <row r="65">
      <c r="B65" s="88">
        <v>40922.000000</v>
      </c>
      <c r="E65" s="26">
        <v>3836.940000</v>
      </c>
    </row>
    <row r="66">
      <c r="B66" s="26" t="s">
        <v>311</v>
      </c>
      <c r="D66" s="26">
        <v>1316.000000</v>
      </c>
      <c r="E66" s="26">
        <f>E65-D66</f>
        <v>2520.940000</v>
      </c>
    </row>
    <row r="67">
      <c r="B67" s="26" t="s">
        <v>312</v>
      </c>
      <c r="D67" s="26">
        <v>831.000000</v>
      </c>
      <c r="E67" s="26">
        <f>E66-D67</f>
        <v>1689.940000</v>
      </c>
    </row>
    <row r="68">
      <c r="B68" s="26" t="s">
        <v>313</v>
      </c>
      <c r="D68" s="26">
        <v>918.000000</v>
      </c>
      <c r="E68" s="26">
        <f>E67-D68</f>
        <v>771.940000</v>
      </c>
    </row>
    <row r="69">
      <c r="B69" s="26" t="s">
        <v>314</v>
      </c>
      <c r="D69" s="26">
        <v>341.000000</v>
      </c>
      <c r="E69" s="26">
        <f>E68-D69</f>
        <v>430.940000</v>
      </c>
    </row>
    <row r="70">
      <c r="B70" s="26" t="s">
        <v>315</v>
      </c>
      <c r="D70" s="26">
        <v>187.000000</v>
      </c>
      <c r="E70" s="26">
        <f>E69-D70</f>
        <v>243.940000</v>
      </c>
    </row>
    <row r="71">
      <c r="B71" s="26" t="s">
        <v>316</v>
      </c>
      <c r="D71" s="26">
        <v>153.000000</v>
      </c>
      <c r="E71" s="26">
        <f>E70-D71</f>
        <v>90.940000</v>
      </c>
    </row>
    <row r="72">
      <c r="B72" s="26" t="s">
        <v>317</v>
      </c>
      <c r="D72" s="26">
        <v>100.000000</v>
      </c>
      <c r="E72" s="26">
        <f>E71-D72</f>
        <v>-9.060000</v>
      </c>
    </row>
    <row r="73">
      <c r="B73" s="26" t="s">
        <v>318</v>
      </c>
      <c r="D73" s="26">
        <v>89.000000</v>
      </c>
      <c r="E73" s="26">
        <f>E72-D73</f>
        <v>-98.060000</v>
      </c>
    </row>
    <row r="74">
      <c r="B74" s="26" t="s">
        <v>319</v>
      </c>
      <c r="D74" s="26">
        <v>65.000000</v>
      </c>
      <c r="E74" s="26">
        <f>E73-D74</f>
        <v>-163.060000</v>
      </c>
    </row>
    <row r="75">
      <c r="B75" s="26" t="s">
        <v>320</v>
      </c>
      <c r="D75" s="26">
        <v>25.000000</v>
      </c>
      <c r="E75" s="26">
        <f>E74-D75</f>
        <v>-188.060000</v>
      </c>
    </row>
    <row r="76">
      <c r="B76" s="26" t="s">
        <v>321</v>
      </c>
      <c r="D76" s="26">
        <v>17.000000</v>
      </c>
      <c r="E76" s="26">
        <f>E75-D76</f>
        <v>-205.060000</v>
      </c>
    </row>
    <row r="77">
      <c r="B77" s="26" t="s">
        <v>322</v>
      </c>
      <c r="D77" s="26">
        <v>15.000000</v>
      </c>
      <c r="E77" s="26">
        <f>E76-D77</f>
        <v>-220.060000</v>
      </c>
    </row>
    <row r="78">
      <c r="B78" s="26" t="s">
        <v>323</v>
      </c>
      <c r="D78" s="26">
        <v>15.000000</v>
      </c>
      <c r="E78" s="26">
        <f>E77-D78</f>
        <v>-235.060000</v>
      </c>
    </row>
    <row r="79">
      <c r="B79" s="26" t="s">
        <v>324</v>
      </c>
      <c r="D79" s="26">
        <v>418.000000</v>
      </c>
      <c r="E79" s="26">
        <f>E78+D79</f>
        <v>182.940000</v>
      </c>
    </row>
  </sheetData>
  <conditionalFormatting sqref="B21">
    <cfRule type="cellIs" dxfId="23" priority="2" stopIfTrue="1" operator="notEqual">
      <formula>$D$21+$E$21+$F$21</formula>
    </cfRule>
  </conditionalFormatting>
  <conditionalFormatting sqref="B57">
    <cfRule type="cellIs" dxfId="22" priority="1" stopIfTrue="1" operator="notEqual">
      <formula>$D$57+$E$57+$F$57</formula>
    </cfRule>
  </conditionalFormatting>
</worksheet>
</file>

<file path=xl/worksheets/sheet5.xml><?xml version="1.0" encoding="utf-8"?>
<workshee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sheetPr codeName="Sheet6"/>
  <dimension ref="A1:L66"/>
  <sheetViews>
    <sheetView workbookViewId="0">
      <selection activeCell="B13" sqref="B13"/>
    </sheetView>
  </sheetViews>
  <sheetFormatPr defaultRowHeight="13.000000"/>
  <cols>
    <col customWidth="1" max="1" min="1" style="26" width="26.850000"/>
    <col customWidth="1" max="2" min="2" style="26" width="9.425000"/>
    <col customWidth="1" max="3" min="3" style="26" width="7.133333"/>
    <col customWidth="1" max="5" min="4" style="26" width="10.708333"/>
    <col customWidth="1" max="6" min="6" style="26" width="10.850000"/>
    <col customWidth="1" max="7" min="7" style="26" width="9.133333"/>
    <col customWidth="1" max="8" min="8" style="26" width="12.283333"/>
    <col customWidth="1" max="256" min="9" style="26" width="9.133333"/>
  </cols>
  <sheetData>
    <row r="1">
      <c r="A1" s="27" t="s">
        <v>0</v>
      </c>
      <c r="B1" s="28"/>
      <c r="C1" s="26" t="s">
        <v>21</v>
      </c>
      <c r="D1" s="34">
        <v>40928.000000</v>
      </c>
      <c r="E1" s="34">
        <v>40940.000000</v>
      </c>
      <c r="F1" s="34">
        <v>40942.000000</v>
      </c>
      <c r="H1" s="50"/>
      <c r="I1" s="26" t="s">
        <v>330</v>
      </c>
    </row>
    <row r="2">
      <c r="D2" s="26" t="s">
        <v>12</v>
      </c>
      <c r="E2" s="26" t="s">
        <v>13</v>
      </c>
      <c r="F2" s="26" t="s">
        <v>14</v>
      </c>
    </row>
    <row r="3">
      <c r="A3" s="26" t="s">
        <v>1</v>
      </c>
      <c r="B3" s="39">
        <f>D3+E3+F3</f>
        <v>7236.600000</v>
      </c>
      <c r="D3" s="32">
        <v>2407.300000</v>
      </c>
      <c r="E3" s="32">
        <v>2839.000000</v>
      </c>
      <c r="F3" s="32">
        <f>2407.3-417</f>
        <v>1990.300000</v>
      </c>
      <c r="G3" s="26" t="s">
        <v>338</v>
      </c>
    </row>
    <row r="5">
      <c r="A5" s="27" t="s">
        <v>2</v>
      </c>
      <c r="B5" s="35"/>
      <c r="C5" s="35"/>
      <c r="D5" s="35"/>
      <c r="E5" s="35"/>
      <c r="F5" s="28"/>
    </row>
    <row r="6">
      <c r="A6" s="29" t="s">
        <v>15</v>
      </c>
      <c r="B6" s="36"/>
      <c r="C6" s="36"/>
      <c r="D6" s="36"/>
      <c r="E6" s="36"/>
      <c r="F6" s="30"/>
    </row>
    <row r="7">
      <c r="A7" s="26" t="s">
        <v>249</v>
      </c>
      <c r="B7" s="86">
        <f>SUM(D7:F7)</f>
        <v>100.000000</v>
      </c>
      <c r="C7" s="40"/>
      <c r="F7" s="26">
        <v>100.000000</v>
      </c>
    </row>
    <row r="8">
      <c r="B8" s="86">
        <f>SUM(D8:F8)</f>
        <v>0.000000</v>
      </c>
      <c r="C8" s="41"/>
      <c r="D8" s="26">
        <v>0.000000</v>
      </c>
    </row>
    <row r="9">
      <c r="A9" s="31"/>
      <c r="B9" s="93">
        <f>SUM(D9:F9)</f>
        <v>0.000000</v>
      </c>
      <c r="C9" s="42"/>
      <c r="D9" s="31"/>
      <c r="E9" s="31"/>
      <c r="F9" s="31"/>
    </row>
    <row r="10">
      <c r="A10" s="26" t="s">
        <v>16</v>
      </c>
      <c r="B10" s="86">
        <f>SUM(B7:B9)</f>
        <v>100.000000</v>
      </c>
      <c r="D10" s="26">
        <f>SUM(D7:D9)</f>
        <v>0.000000</v>
      </c>
      <c r="E10" s="26">
        <f>SUM(E7:E9)</f>
        <v>0.000000</v>
      </c>
      <c r="F10" s="26">
        <f>SUM(F7:F9)</f>
        <v>100.000000</v>
      </c>
    </row>
    <row r="11">
      <c r="A11" s="29" t="s">
        <v>22</v>
      </c>
      <c r="B11" s="89"/>
      <c r="C11" s="36"/>
      <c r="D11" s="36"/>
      <c r="E11" s="36"/>
      <c r="F11" s="30"/>
    </row>
    <row r="12">
      <c r="A12" s="26" t="s">
        <v>36</v>
      </c>
      <c r="B12" s="86">
        <f>SUM(D12,E12,F12)</f>
        <v>1200.000000</v>
      </c>
      <c r="C12" s="40">
        <v>4.000000</v>
      </c>
      <c r="D12" s="26">
        <v>0.000000</v>
      </c>
      <c r="E12" s="26">
        <v>1200.000000</v>
      </c>
    </row>
    <row r="13">
      <c r="A13" s="26" t="s">
        <v>32</v>
      </c>
      <c r="B13" s="86">
        <f>SUM(D13:F13)</f>
        <v>264.000000</v>
      </c>
      <c r="C13" s="41">
        <v>9.000000</v>
      </c>
      <c r="E13" s="26">
        <v>0.000000</v>
      </c>
      <c r="F13" s="26">
        <v>264.000000</v>
      </c>
      <c r="H13" s="26" t="s">
        <v>30</v>
      </c>
    </row>
    <row r="14">
      <c r="A14" s="26" t="s">
        <v>18</v>
      </c>
      <c r="B14" s="86">
        <f>SUM(D14:F14)</f>
        <v>56.800000</v>
      </c>
      <c r="C14" s="41">
        <v>3.000000</v>
      </c>
      <c r="E14" s="26">
        <v>56.800000</v>
      </c>
    </row>
    <row r="15">
      <c r="A15" s="26" t="s">
        <v>17</v>
      </c>
      <c r="B15" s="86">
        <f>SUM(D15:F15)</f>
        <v>151.000000</v>
      </c>
      <c r="C15" s="41">
        <v>9.000000</v>
      </c>
      <c r="E15" s="26">
        <v>0.000000</v>
      </c>
      <c r="F15" s="26">
        <v>151.000000</v>
      </c>
    </row>
    <row r="16">
      <c r="A16" s="26" t="s">
        <v>33</v>
      </c>
      <c r="B16" s="86">
        <f>SUM(D16:F16)</f>
        <v>90.680000</v>
      </c>
      <c r="C16" s="41">
        <v>15.000000</v>
      </c>
      <c r="F16" s="26">
        <v>90.680000</v>
      </c>
    </row>
    <row r="17">
      <c r="A17" s="26" t="s">
        <v>34</v>
      </c>
      <c r="B17" s="86">
        <f>SUM(D17:F17)</f>
        <v>45.000000</v>
      </c>
      <c r="C17" s="41">
        <v>22.000000</v>
      </c>
      <c r="D17" s="26" t="s">
        <v>30</v>
      </c>
      <c r="F17" s="26">
        <v>45.000000</v>
      </c>
    </row>
    <row r="18">
      <c r="A18" s="31" t="s">
        <v>29</v>
      </c>
      <c r="B18" s="93">
        <f>SUM(D18:F18)</f>
        <v>230.000000</v>
      </c>
      <c r="C18" s="42">
        <v>9.000000</v>
      </c>
      <c r="D18" s="31"/>
      <c r="E18" s="31">
        <v>0.000000</v>
      </c>
      <c r="F18" s="31">
        <v>230.000000</v>
      </c>
      <c r="H18" s="26" t="s">
        <v>256</v>
      </c>
    </row>
    <row r="19">
      <c r="A19" s="26" t="s">
        <v>3</v>
      </c>
      <c r="B19" s="86">
        <f>SUM(D19:F19)</f>
        <v>2037.480000</v>
      </c>
      <c r="D19" s="26">
        <f>SUM(D12:D18)</f>
        <v>0.000000</v>
      </c>
      <c r="E19" s="26">
        <f>SUM(E12:E18)</f>
        <v>1256.800000</v>
      </c>
      <c r="F19" s="26">
        <f>SUM(F12:F18)</f>
        <v>780.680000</v>
      </c>
    </row>
    <row r="20">
      <c r="A20" s="29" t="s">
        <v>4</v>
      </c>
      <c r="B20" s="89"/>
      <c r="C20" s="36"/>
      <c r="D20" s="36"/>
      <c r="E20" s="36"/>
      <c r="F20" s="30"/>
    </row>
    <row r="21">
      <c r="A21" s="26" t="s">
        <v>5</v>
      </c>
      <c r="B21" s="90">
        <f>SUM(D21:F21)</f>
        <v>500.000000</v>
      </c>
      <c r="C21" s="40"/>
      <c r="D21" s="43">
        <v>500.000000</v>
      </c>
      <c r="E21" s="43"/>
      <c r="F21" s="43"/>
      <c r="H21" s="54" t="s">
        <v>39</v>
      </c>
      <c r="I21" s="37"/>
      <c r="J21" s="37"/>
      <c r="K21" s="37"/>
      <c r="L21" s="55"/>
    </row>
    <row r="22">
      <c r="A22" s="26" t="s">
        <v>6</v>
      </c>
      <c r="B22" s="90">
        <f>SUM(D22:F22)</f>
        <v>300.000000</v>
      </c>
      <c r="C22" s="41"/>
      <c r="D22" s="43">
        <v>300.000000</v>
      </c>
      <c r="E22" s="43"/>
      <c r="F22" s="43"/>
      <c r="H22" s="57" t="s">
        <v>43</v>
      </c>
      <c r="I22" s="26" t="s">
        <v>250</v>
      </c>
      <c r="J22" s="26" t="s">
        <v>331</v>
      </c>
      <c r="K22" s="26" t="s">
        <v>252</v>
      </c>
      <c r="L22" s="52"/>
    </row>
    <row r="23">
      <c r="A23" s="26" t="s">
        <v>327</v>
      </c>
      <c r="B23" s="86">
        <f>SUM(D23:F23)</f>
        <v>0.000000</v>
      </c>
      <c r="C23" s="41"/>
      <c r="D23" s="26">
        <v>0.000000</v>
      </c>
      <c r="E23" s="26">
        <v>0.000000</v>
      </c>
      <c r="H23" s="57"/>
      <c r="L23" s="52"/>
    </row>
    <row r="24">
      <c r="A24" s="26" t="s">
        <v>260</v>
      </c>
      <c r="B24" s="86">
        <f>SUM(D24:F24)</f>
        <v>0.000000</v>
      </c>
      <c r="C24" s="41"/>
      <c r="D24" s="26">
        <v>0.000000</v>
      </c>
      <c r="E24" s="26">
        <v>0.000000</v>
      </c>
      <c r="H24" s="57"/>
      <c r="L24" s="52"/>
    </row>
    <row r="25">
      <c r="A25" s="26" t="s">
        <v>19</v>
      </c>
      <c r="B25" s="86">
        <f>SUM(D25:F25)</f>
        <v>500.000000</v>
      </c>
      <c r="C25" s="41"/>
      <c r="D25" s="26">
        <v>100.000000</v>
      </c>
      <c r="E25" s="26">
        <v>200.000000</v>
      </c>
      <c r="F25" s="26">
        <v>200.000000</v>
      </c>
      <c r="H25" s="57"/>
      <c r="L25" s="52"/>
    </row>
    <row r="26">
      <c r="A26" s="26" t="s">
        <v>31</v>
      </c>
      <c r="B26" s="86">
        <f>SUM(D26:F26)</f>
        <v>15.000000</v>
      </c>
      <c r="C26" s="41"/>
      <c r="D26" s="26">
        <v>0.000000</v>
      </c>
      <c r="E26" s="26">
        <v>15.000000</v>
      </c>
      <c r="F26" s="26">
        <v>0.000000</v>
      </c>
      <c r="H26" s="51"/>
      <c r="L26" s="52"/>
    </row>
    <row r="27">
      <c r="A27" s="26" t="s">
        <v>47</v>
      </c>
      <c r="B27" s="86">
        <f>SUM(D27:F27)</f>
        <v>15.000000</v>
      </c>
      <c r="C27" s="41"/>
      <c r="F27" s="26">
        <v>15.000000</v>
      </c>
      <c r="H27" s="51"/>
      <c r="L27" s="52"/>
    </row>
    <row r="28">
      <c r="A28" s="26" t="s">
        <v>38</v>
      </c>
      <c r="B28" s="86">
        <f>SUM(D28:F28)</f>
        <v>38.000000</v>
      </c>
      <c r="C28" s="41">
        <v>1.000000</v>
      </c>
      <c r="D28" s="26">
        <v>0.000000</v>
      </c>
      <c r="E28" s="26">
        <v>38.000000</v>
      </c>
      <c r="H28" s="51" t="s">
        <v>335</v>
      </c>
      <c r="L28" s="52"/>
    </row>
    <row r="29">
      <c r="A29" s="26" t="s">
        <v>64</v>
      </c>
      <c r="B29" s="86">
        <f>SUM(D29:F29)</f>
        <v>80.000000</v>
      </c>
      <c r="C29" s="41"/>
      <c r="E29" s="26">
        <v>80.000000</v>
      </c>
      <c r="F29" s="26">
        <v>0.000000</v>
      </c>
      <c r="H29" s="51"/>
      <c r="L29" s="52"/>
    </row>
    <row r="30">
      <c r="A30" s="26" t="s">
        <v>328</v>
      </c>
      <c r="B30" s="86">
        <f>SUM(D30:F30)</f>
        <v>352.000000</v>
      </c>
      <c r="C30" s="41"/>
      <c r="D30" s="26">
        <v>352.000000</v>
      </c>
      <c r="E30" s="26">
        <v>0.000000</v>
      </c>
      <c r="F30" s="26">
        <v>0.000000</v>
      </c>
      <c r="H30" s="51"/>
      <c r="L30" s="52"/>
    </row>
    <row r="31">
      <c r="A31" s="26" t="s">
        <v>333</v>
      </c>
      <c r="B31" s="86">
        <f>SUM(D31:F31)</f>
        <v>300.000000</v>
      </c>
      <c r="C31" s="41"/>
      <c r="D31" s="26">
        <v>0.000000</v>
      </c>
      <c r="E31" s="26">
        <v>0.000000</v>
      </c>
      <c r="F31" s="26">
        <v>300.000000</v>
      </c>
      <c r="H31" s="51"/>
      <c r="L31" s="52"/>
    </row>
    <row r="32">
      <c r="A32" s="26" t="s">
        <v>332</v>
      </c>
      <c r="B32" s="86">
        <f>SUM(D32:F32)</f>
        <v>10.000000</v>
      </c>
      <c r="C32" s="41"/>
      <c r="D32" s="26">
        <v>0.000000</v>
      </c>
      <c r="E32" s="26">
        <v>0.000000</v>
      </c>
      <c r="F32" s="26">
        <v>10.000000</v>
      </c>
      <c r="H32" s="51"/>
      <c r="L32" s="52"/>
    </row>
    <row r="33">
      <c r="A33" s="26" t="s">
        <v>339</v>
      </c>
      <c r="B33" s="86">
        <f>SUM(D33:F33)</f>
        <v>118.000000</v>
      </c>
      <c r="C33" s="41"/>
      <c r="D33" s="26">
        <v>118.000000</v>
      </c>
      <c r="H33" s="51"/>
      <c r="L33" s="52"/>
    </row>
    <row r="34">
      <c r="A34" s="58" t="s">
        <v>40</v>
      </c>
      <c r="B34" s="86">
        <f>SUM(D34:F34)</f>
        <v>1755.000000</v>
      </c>
      <c r="C34" s="41"/>
      <c r="E34" s="26">
        <v>0.000000</v>
      </c>
      <c r="F34" s="26">
        <v>1755.000000</v>
      </c>
      <c r="H34" s="51"/>
      <c r="L34" s="52"/>
    </row>
    <row r="35">
      <c r="A35" s="58"/>
      <c r="B35" s="86">
        <f>SUM(D35:F35)</f>
        <v>0.000000</v>
      </c>
      <c r="C35" s="41"/>
      <c r="E35" s="26">
        <v>0.000000</v>
      </c>
      <c r="F35" s="26">
        <v>0.000000</v>
      </c>
      <c r="H35" s="51"/>
      <c r="L35" s="52"/>
    </row>
    <row r="36">
      <c r="A36" s="58" t="s">
        <v>336</v>
      </c>
      <c r="B36" s="86">
        <f>SUM(D36:F36)</f>
        <v>45.000000</v>
      </c>
      <c r="C36" s="41"/>
      <c r="D36" s="26">
        <v>45.000000</v>
      </c>
      <c r="E36" s="26">
        <v>0.000000</v>
      </c>
      <c r="F36" s="26">
        <v>0.000000</v>
      </c>
      <c r="H36" s="51"/>
      <c r="L36" s="52"/>
    </row>
    <row r="37">
      <c r="A37" s="58"/>
      <c r="B37" s="86">
        <f>SUM(D37:F37)</f>
        <v>0.000000</v>
      </c>
      <c r="C37" s="41"/>
      <c r="D37" s="26">
        <v>0.000000</v>
      </c>
      <c r="E37" s="26">
        <v>0.000000</v>
      </c>
      <c r="F37" s="26">
        <v>0.000000</v>
      </c>
      <c r="H37" s="51"/>
      <c r="L37" s="52"/>
    </row>
    <row r="38">
      <c r="A38" s="58" t="s">
        <v>329</v>
      </c>
      <c r="B38" s="86">
        <f>SUM(D38:F38)</f>
        <v>0.000000</v>
      </c>
      <c r="C38" s="41"/>
      <c r="D38" s="26">
        <v>0.000000</v>
      </c>
      <c r="E38" s="26">
        <v>0.000000</v>
      </c>
      <c r="F38" s="26">
        <v>0.000000</v>
      </c>
      <c r="H38" s="51" t="s">
        <v>30</v>
      </c>
      <c r="L38" s="52"/>
    </row>
    <row r="39">
      <c r="A39" s="58"/>
      <c r="B39" s="86">
        <f>SUM(D39:F39)</f>
        <v>0.000000</v>
      </c>
      <c r="C39" s="41"/>
      <c r="H39" s="51" t="s">
        <v>30</v>
      </c>
      <c r="L39" s="52"/>
    </row>
    <row r="40">
      <c r="A40" s="58" t="s">
        <v>337</v>
      </c>
      <c r="B40" s="86">
        <f>SUM(D40:F40)</f>
        <v>13.600000</v>
      </c>
      <c r="C40" s="41"/>
      <c r="D40" s="26">
        <v>13.600000</v>
      </c>
      <c r="F40" s="26">
        <v>0.000000</v>
      </c>
      <c r="H40" s="51" t="s">
        <v>30</v>
      </c>
      <c r="L40" s="52"/>
    </row>
    <row r="41">
      <c r="A41" s="58"/>
      <c r="B41" s="86">
        <f>SUM(D41:F41)</f>
        <v>0.000000</v>
      </c>
      <c r="C41" s="41"/>
      <c r="H41" s="51"/>
      <c r="L41" s="52"/>
    </row>
    <row r="42">
      <c r="A42" s="26" t="s">
        <v>41</v>
      </c>
      <c r="B42" s="86">
        <f>SUM(D42:F42)</f>
        <v>6.000000</v>
      </c>
      <c r="C42" s="41"/>
      <c r="D42" s="26">
        <v>0.000000</v>
      </c>
      <c r="E42" s="26">
        <v>6.000000</v>
      </c>
      <c r="H42" s="51"/>
      <c r="L42" s="52"/>
    </row>
    <row r="43">
      <c r="A43" s="26" t="s">
        <v>48</v>
      </c>
      <c r="B43" s="91">
        <f>SUM(D43:F43)</f>
        <v>50.000000</v>
      </c>
      <c r="C43" s="41" t="s">
        <v>35</v>
      </c>
      <c r="D43" s="26">
        <v>50.000000</v>
      </c>
      <c r="E43" s="26">
        <v>0.000000</v>
      </c>
      <c r="F43" s="26">
        <v>0.000000</v>
      </c>
      <c r="H43" s="51"/>
      <c r="L43" s="52"/>
    </row>
    <row r="44">
      <c r="A44" s="31" t="s">
        <v>20</v>
      </c>
      <c r="B44" s="92">
        <f>SUM(D44:F44)</f>
        <v>50.000000</v>
      </c>
      <c r="C44" s="42"/>
      <c r="D44" s="44">
        <v>50.000000</v>
      </c>
      <c r="E44" s="44"/>
      <c r="F44" s="44">
        <v>0.000000</v>
      </c>
      <c r="H44" s="26" t="s">
        <v>54</v>
      </c>
      <c r="I44" s="31"/>
      <c r="J44" s="31"/>
      <c r="K44" s="31"/>
      <c r="L44" s="48"/>
    </row>
    <row r="45">
      <c r="A45" s="26" t="s">
        <v>7</v>
      </c>
      <c r="B45" s="90">
        <f>SUM(D45:F45)</f>
        <v>4147.600000</v>
      </c>
      <c r="D45" s="26">
        <f>SUM(D21:D44)</f>
        <v>1528.600000</v>
      </c>
      <c r="E45" s="26">
        <f>SUM(E21:E44)</f>
        <v>339.000000</v>
      </c>
      <c r="F45" s="26">
        <f>SUM(F21:F44)</f>
        <v>2280.000000</v>
      </c>
    </row>
    <row r="46">
      <c r="A46" s="29" t="s">
        <v>8</v>
      </c>
      <c r="B46" s="89"/>
      <c r="C46" s="36"/>
      <c r="D46" s="36"/>
      <c r="E46" s="36"/>
      <c r="F46" s="30"/>
    </row>
    <row r="47">
      <c r="A47" s="26" t="s">
        <v>9</v>
      </c>
      <c r="B47" s="86">
        <f>SUM(D47:F47)</f>
        <v>153.660000</v>
      </c>
      <c r="C47" s="41">
        <v>15.000000</v>
      </c>
      <c r="F47" s="26">
        <v>153.660000</v>
      </c>
    </row>
    <row r="48">
      <c r="A48" s="26" t="s">
        <v>52</v>
      </c>
      <c r="B48" s="86">
        <f>SUM(D48:F48)</f>
        <v>173.000000</v>
      </c>
      <c r="C48" s="41">
        <v>8.000000</v>
      </c>
      <c r="E48" s="26">
        <v>173.000000</v>
      </c>
      <c r="F48" s="26">
        <v>0.000000</v>
      </c>
    </row>
    <row r="49">
      <c r="A49" s="26" t="s">
        <v>51</v>
      </c>
      <c r="B49" s="86">
        <f>SUM(D49:F49)</f>
        <v>535.000000</v>
      </c>
      <c r="C49" s="41">
        <v>25.000000</v>
      </c>
      <c r="D49" s="26" t="s">
        <v>30</v>
      </c>
      <c r="E49" s="26">
        <v>510.000000</v>
      </c>
      <c r="F49" s="26">
        <v>25.000000</v>
      </c>
    </row>
    <row r="50">
      <c r="A50" s="26" t="s">
        <v>27</v>
      </c>
      <c r="B50" s="95">
        <f>SUM(D50:F50)</f>
        <v>0.000000</v>
      </c>
      <c r="C50" s="41">
        <v>31.000000</v>
      </c>
      <c r="D50" s="26">
        <v>0.000000</v>
      </c>
      <c r="E50" s="26">
        <v>0.000000</v>
      </c>
      <c r="F50" s="26">
        <v>0.000000</v>
      </c>
    </row>
    <row r="51">
      <c r="A51" s="26" t="s">
        <v>28</v>
      </c>
      <c r="B51" s="96">
        <f>SUM(D51:F51)</f>
        <v>0.000000</v>
      </c>
      <c r="C51" s="42">
        <v>4.000000</v>
      </c>
      <c r="D51" s="26">
        <v>0.000000</v>
      </c>
      <c r="E51" s="26">
        <v>0.000000</v>
      </c>
      <c r="F51" s="26">
        <v>0.000000</v>
      </c>
    </row>
    <row r="52">
      <c r="A52" s="37" t="s">
        <v>10</v>
      </c>
      <c r="B52" s="86">
        <f>SUM(D52:F52)</f>
        <v>861.660000</v>
      </c>
      <c r="C52" s="37"/>
      <c r="D52" s="37">
        <f>SUM(D47:D51)</f>
        <v>0.000000</v>
      </c>
      <c r="E52" s="37">
        <f>SUM(E47:E51)</f>
        <v>683.000000</v>
      </c>
      <c r="F52" s="37">
        <f>SUM(F47:F51)</f>
        <v>178.660000</v>
      </c>
    </row>
    <row r="53">
      <c r="A53" s="29" t="s">
        <v>23</v>
      </c>
      <c r="B53" s="89"/>
      <c r="C53" s="36"/>
      <c r="D53" s="36"/>
      <c r="E53" s="36"/>
      <c r="F53" s="30"/>
    </row>
    <row r="54">
      <c r="A54" s="26" t="s">
        <v>228</v>
      </c>
      <c r="B54" s="86">
        <f>SUM(D54:F54)</f>
        <v>65.000000</v>
      </c>
      <c r="F54" s="26">
        <v>65.000000</v>
      </c>
    </row>
    <row r="55">
      <c r="A55" s="26" t="s">
        <v>326</v>
      </c>
      <c r="B55" s="86">
        <f>SUM(D55:F55)</f>
        <v>0.000000</v>
      </c>
      <c r="E55" s="26">
        <v>0.000000</v>
      </c>
    </row>
    <row r="56">
      <c r="A56" s="31" t="s">
        <v>262</v>
      </c>
      <c r="B56" s="87">
        <f>SUM(D56:F56)</f>
        <v>25.000000</v>
      </c>
      <c r="C56" s="31"/>
      <c r="D56" s="31"/>
      <c r="E56" s="31"/>
      <c r="F56" s="31">
        <v>25.000000</v>
      </c>
    </row>
    <row customFormat="1" customHeight="1" ht="13.900000" r="57" s="26">
      <c r="A57" s="62" t="s">
        <v>263</v>
      </c>
      <c r="B57" s="94">
        <f>SUM(D57:F57)</f>
        <v>90.000000</v>
      </c>
      <c r="C57" s="62"/>
      <c r="D57" s="62">
        <f>SUM(D54:D56)</f>
        <v>0.000000</v>
      </c>
      <c r="E57" s="62">
        <f>SUM(E54:E56)</f>
        <v>0.000000</v>
      </c>
      <c r="F57" s="62">
        <f>SUM(F54:F56)</f>
        <v>90.000000</v>
      </c>
    </row>
    <row customFormat="1" customHeight="1" ht="13.900000" r="58" s="26">
      <c r="A58" s="26" t="s">
        <v>24</v>
      </c>
      <c r="B58" s="86">
        <f>B52+B45+B19+B57+B10</f>
        <v>7236.740000</v>
      </c>
      <c r="D58" s="26">
        <f>D52+D45+D19+D57+D10</f>
        <v>1528.600000</v>
      </c>
      <c r="E58" s="26">
        <f>E52+E45+E19+E57+E10</f>
        <v>2278.800000</v>
      </c>
      <c r="F58" s="26">
        <f>F52+F45+F19+F57+F10</f>
        <v>3429.340000</v>
      </c>
    </row>
    <row r="60">
      <c r="A60" s="33" t="s">
        <v>11</v>
      </c>
      <c r="B60" s="84">
        <f>B3-B58</f>
        <v>-0.140000</v>
      </c>
      <c r="C60" s="38"/>
      <c r="D60" s="38">
        <f>D3-D58</f>
        <v>878.700000</v>
      </c>
      <c r="E60" s="38">
        <f>E3-E58</f>
        <v>560.200000</v>
      </c>
      <c r="F60" s="84">
        <f>F3-F58</f>
        <v>-1439.040000</v>
      </c>
    </row>
    <row r="62">
      <c r="A62" s="46" t="s">
        <v>25</v>
      </c>
      <c r="C62" s="90">
        <f>B21+B22+B43+B44</f>
        <v>900.000000</v>
      </c>
      <c r="D62" s="45" t="s">
        <v>26</v>
      </c>
    </row>
    <row r="66">
      <c r="B66" s="88"/>
    </row>
  </sheetData>
  <conditionalFormatting sqref="B21">
    <cfRule type="cellIs" dxfId="21" priority="2" stopIfTrue="1" operator="notEqual">
      <formula>$D$21+$E$21+$F$21</formula>
    </cfRule>
  </conditionalFormatting>
  <conditionalFormatting sqref="B58">
    <cfRule type="cellIs" dxfId="20" priority="1" stopIfTrue="1" operator="notEqual">
      <formula>$D$58+$E$58+$F$58</formula>
    </cfRule>
  </conditionalFormatting>
</worksheet>
</file>

<file path=xl/worksheets/sheet6.xml><?xml version="1.0" encoding="utf-8"?>
<workshee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sheetPr codeName="Sheet7"/>
  <dimension ref="A1:L67"/>
  <sheetViews>
    <sheetView workbookViewId="0">
      <selection activeCell="C62" sqref="C62"/>
    </sheetView>
  </sheetViews>
  <sheetFormatPr defaultRowHeight="13.000000"/>
  <cols>
    <col customWidth="1" max="1" min="1" style="26" width="26.850000"/>
    <col customWidth="1" max="2" min="2" style="26" width="9.425000"/>
    <col customWidth="1" max="3" min="3" style="26" width="8.850000"/>
    <col customWidth="1" max="5" min="4" style="26" width="10.708333"/>
    <col customWidth="1" max="6" min="6" style="26" width="10.850000"/>
    <col customWidth="1" max="7" min="7" style="26" width="9.133333"/>
    <col customWidth="1" max="8" min="8" style="26" width="12.283333"/>
    <col customWidth="1" max="256" min="9" style="26" width="9.133333"/>
  </cols>
  <sheetData>
    <row customFormat="1" r="1" s="26">
      <c r="A1" s="27" t="s">
        <v>0</v>
      </c>
      <c r="B1" s="28"/>
      <c r="C1" s="26" t="s">
        <v>21</v>
      </c>
      <c r="D1" s="34">
        <v>40956.000000</v>
      </c>
      <c r="E1" s="34">
        <v>40969.000000</v>
      </c>
      <c r="F1" s="34">
        <v>40970.000000</v>
      </c>
      <c r="H1" s="50"/>
      <c r="I1" s="26" t="s">
        <v>350</v>
      </c>
    </row>
    <row customFormat="1" r="2" s="26">
      <c r="D2" s="26" t="s">
        <v>12</v>
      </c>
      <c r="E2" s="26" t="s">
        <v>13</v>
      </c>
      <c r="F2" s="26" t="s">
        <v>14</v>
      </c>
    </row>
    <row customFormat="1" r="3" s="26">
      <c r="A3" s="26" t="s">
        <v>1</v>
      </c>
      <c r="B3" s="39">
        <f>D3+E3+F3</f>
        <v>8069.000000</v>
      </c>
      <c r="D3" s="32">
        <v>2425.000000</v>
      </c>
      <c r="E3" s="32">
        <v>2823.000000</v>
      </c>
      <c r="F3" s="32">
        <f>2443+378</f>
        <v>2821.000000</v>
      </c>
    </row>
    <row customFormat="1" r="5" s="26">
      <c r="A5" s="27" t="s">
        <v>2</v>
      </c>
      <c r="B5" s="35"/>
      <c r="C5" s="35"/>
      <c r="D5" s="35"/>
      <c r="E5" s="35"/>
      <c r="F5" s="28"/>
    </row>
    <row customFormat="1" r="6" s="26">
      <c r="A6" s="29" t="s">
        <v>15</v>
      </c>
      <c r="B6" s="36"/>
      <c r="C6" s="36"/>
      <c r="D6" s="36"/>
      <c r="E6" s="36"/>
      <c r="F6" s="30"/>
    </row>
    <row customFormat="1" r="7" s="26">
      <c r="A7" s="26" t="s">
        <v>249</v>
      </c>
      <c r="B7" s="86">
        <f>SUM(D7:F7)</f>
        <v>100.000000</v>
      </c>
      <c r="C7" s="40"/>
      <c r="F7" s="26">
        <v>100.000000</v>
      </c>
    </row>
    <row customFormat="1" r="8" s="26">
      <c r="B8" s="86">
        <f>SUM(D8:F8)</f>
        <v>0.000000</v>
      </c>
      <c r="C8" s="41"/>
      <c r="D8" s="26">
        <v>0.000000</v>
      </c>
    </row>
    <row customFormat="1" r="9" s="26">
      <c r="A9" s="31"/>
      <c r="B9" s="93">
        <f>SUM(D9:F9)</f>
        <v>0.000000</v>
      </c>
      <c r="C9" s="42"/>
      <c r="D9" s="31"/>
      <c r="E9" s="31"/>
      <c r="F9" s="31"/>
    </row>
    <row customFormat="1" r="10" s="26">
      <c r="A10" s="26" t="s">
        <v>16</v>
      </c>
      <c r="B10" s="86">
        <f>SUM(B7:B9)</f>
        <v>100.000000</v>
      </c>
      <c r="D10" s="26">
        <f>SUM(D7:D9)</f>
        <v>0.000000</v>
      </c>
      <c r="E10" s="26">
        <f>SUM(E7:E9)</f>
        <v>0.000000</v>
      </c>
      <c r="F10" s="26">
        <f>SUM(F7:F9)</f>
        <v>100.000000</v>
      </c>
    </row>
    <row customFormat="1" r="11" s="26">
      <c r="A11" s="29" t="s">
        <v>22</v>
      </c>
      <c r="B11" s="89"/>
      <c r="C11" s="36"/>
      <c r="D11" s="36"/>
      <c r="E11" s="36"/>
      <c r="F11" s="30"/>
    </row>
    <row customFormat="1" r="12" s="26">
      <c r="A12" s="26" t="s">
        <v>36</v>
      </c>
      <c r="B12" s="86">
        <f>SUM(D12,E12,F12)</f>
        <v>1200.000000</v>
      </c>
      <c r="C12" s="40">
        <v>4.000000</v>
      </c>
      <c r="D12" s="26">
        <v>0.000000</v>
      </c>
      <c r="E12" s="26">
        <v>1200.000000</v>
      </c>
    </row>
    <row customFormat="1" r="13" s="26">
      <c r="A13" s="26" t="s">
        <v>32</v>
      </c>
      <c r="B13" s="86">
        <f>SUM(D13,E13,F13)</f>
        <v>244.000000</v>
      </c>
      <c r="C13" s="41">
        <v>9.000000</v>
      </c>
      <c r="E13" s="26">
        <v>0.000000</v>
      </c>
      <c r="F13" s="26">
        <v>244.000000</v>
      </c>
      <c r="H13" s="26" t="s">
        <v>30</v>
      </c>
    </row>
    <row customFormat="1" r="14" s="26">
      <c r="A14" s="26" t="s">
        <v>18</v>
      </c>
      <c r="B14" s="86">
        <f>SUM(D14,E14,F14)</f>
        <v>65.000000</v>
      </c>
      <c r="C14" s="41">
        <v>3.000000</v>
      </c>
      <c r="E14" s="26">
        <v>65.000000</v>
      </c>
    </row>
    <row customFormat="1" r="15" s="26">
      <c r="A15" s="26" t="s">
        <v>17</v>
      </c>
      <c r="B15" s="86">
        <f>SUM(D15:F15)</f>
        <v>151.000000</v>
      </c>
      <c r="C15" s="41">
        <v>9.000000</v>
      </c>
      <c r="E15" s="26">
        <v>0.000000</v>
      </c>
      <c r="F15" s="26">
        <v>151.000000</v>
      </c>
    </row>
    <row customFormat="1" r="16" s="26">
      <c r="A16" s="26" t="s">
        <v>33</v>
      </c>
      <c r="B16" s="86">
        <f>SUM(D16:F16)</f>
        <v>90.000000</v>
      </c>
      <c r="C16" s="41">
        <v>15.000000</v>
      </c>
      <c r="F16" s="26">
        <v>90.000000</v>
      </c>
    </row>
    <row customFormat="1" r="17" s="26">
      <c r="A17" s="26" t="s">
        <v>34</v>
      </c>
      <c r="B17" s="86">
        <f>SUM(D17:F17)</f>
        <v>45.000000</v>
      </c>
      <c r="C17" s="41">
        <v>22.000000</v>
      </c>
      <c r="D17" s="26" t="s">
        <v>30</v>
      </c>
      <c r="F17" s="26">
        <v>45.000000</v>
      </c>
    </row>
    <row customFormat="1" r="18" s="26">
      <c r="A18" s="31" t="s">
        <v>29</v>
      </c>
      <c r="B18" s="86">
        <f>SUM(D18:F18)</f>
        <v>231.000000</v>
      </c>
      <c r="C18" s="42">
        <v>9.000000</v>
      </c>
      <c r="D18" s="31"/>
      <c r="E18" s="31">
        <v>0.000000</v>
      </c>
      <c r="F18" s="31">
        <v>231.000000</v>
      </c>
      <c r="H18" s="26" t="s">
        <v>256</v>
      </c>
    </row>
    <row customFormat="1" r="19" s="26">
      <c r="A19" s="26" t="s">
        <v>3</v>
      </c>
      <c r="B19" s="86">
        <f>SUM(D19:F19)</f>
        <v>2026.000000</v>
      </c>
      <c r="D19" s="26">
        <f>SUM(D12:D18)</f>
        <v>0.000000</v>
      </c>
      <c r="E19" s="26">
        <f>SUM(E12:E18)</f>
        <v>1265.000000</v>
      </c>
      <c r="F19" s="26">
        <f>SUM(F12:F18)</f>
        <v>761.000000</v>
      </c>
    </row>
    <row customFormat="1" r="20" s="26">
      <c r="A20" s="29" t="s">
        <v>4</v>
      </c>
      <c r="B20" s="89"/>
      <c r="C20" s="36"/>
      <c r="D20" s="36"/>
      <c r="E20" s="36"/>
      <c r="F20" s="30"/>
    </row>
    <row customFormat="1" r="21" s="26">
      <c r="A21" s="26" t="s">
        <v>5</v>
      </c>
      <c r="B21" s="90">
        <f>SUM(D21:F21)</f>
        <v>450.000000</v>
      </c>
      <c r="C21" s="40"/>
      <c r="D21" s="43">
        <v>450.000000</v>
      </c>
      <c r="E21" s="43"/>
      <c r="F21" s="43"/>
      <c r="H21" s="54" t="s">
        <v>39</v>
      </c>
      <c r="I21" s="37"/>
      <c r="J21" s="37"/>
      <c r="K21" s="37"/>
      <c r="L21" s="55"/>
    </row>
    <row customFormat="1" r="22" s="26">
      <c r="A22" s="26" t="s">
        <v>6</v>
      </c>
      <c r="B22" s="90">
        <f>SUM(D22:F22)</f>
        <v>250.000000</v>
      </c>
      <c r="C22" s="41"/>
      <c r="D22" s="43">
        <v>250.000000</v>
      </c>
      <c r="E22" s="43"/>
      <c r="F22" s="43"/>
      <c r="H22" s="57" t="s">
        <v>43</v>
      </c>
      <c r="I22" s="26" t="s">
        <v>351</v>
      </c>
      <c r="J22" s="26" t="s">
        <v>331</v>
      </c>
      <c r="K22" s="26" t="s">
        <v>352</v>
      </c>
      <c r="L22" s="52"/>
    </row>
    <row customFormat="1" r="23" s="26">
      <c r="A23" s="26" t="s">
        <v>327</v>
      </c>
      <c r="B23" s="86">
        <f>SUM(D23:F23)</f>
        <v>0.000000</v>
      </c>
      <c r="C23" s="41"/>
      <c r="D23" s="26">
        <v>0.000000</v>
      </c>
      <c r="E23" s="26">
        <v>0.000000</v>
      </c>
      <c r="H23" s="57" t="s">
        <v>342</v>
      </c>
      <c r="L23" s="52"/>
    </row>
    <row customFormat="1" r="24" s="26">
      <c r="A24" s="26" t="s">
        <v>260</v>
      </c>
      <c r="B24" s="86">
        <f>SUM(D24:F24)</f>
        <v>81.000000</v>
      </c>
      <c r="C24" s="41"/>
      <c r="D24" s="26">
        <v>60.000000</v>
      </c>
      <c r="E24" s="26">
        <v>21.000000</v>
      </c>
      <c r="H24" s="57" t="s">
        <v>347</v>
      </c>
      <c r="L24" s="52"/>
    </row>
    <row customFormat="1" r="25" s="26">
      <c r="A25" s="26" t="s">
        <v>19</v>
      </c>
      <c r="B25" s="86">
        <f>SUM(D25:F25)</f>
        <v>500.000000</v>
      </c>
      <c r="C25" s="41"/>
      <c r="D25" s="26">
        <v>100.000000</v>
      </c>
      <c r="E25" s="26">
        <v>200.000000</v>
      </c>
      <c r="F25" s="26">
        <v>200.000000</v>
      </c>
      <c r="H25" s="57" t="s">
        <v>348</v>
      </c>
      <c r="L25" s="52"/>
    </row>
    <row customFormat="1" r="26" s="26">
      <c r="A26" s="26" t="s">
        <v>31</v>
      </c>
      <c r="B26" s="86">
        <f>SUM(D26:F26)</f>
        <v>0.000000</v>
      </c>
      <c r="C26" s="41"/>
      <c r="D26" s="26">
        <v>0.000000</v>
      </c>
      <c r="E26" s="26">
        <v>0.000000</v>
      </c>
      <c r="F26" s="26">
        <v>0.000000</v>
      </c>
      <c r="H26" s="51" t="s">
        <v>353</v>
      </c>
      <c r="L26" s="52"/>
    </row>
    <row customFormat="1" r="27" s="26">
      <c r="A27" s="26" t="s">
        <v>47</v>
      </c>
      <c r="B27" s="86">
        <f>SUM(D27:F27)</f>
        <v>15.000000</v>
      </c>
      <c r="C27" s="41"/>
      <c r="F27" s="26">
        <v>15.000000</v>
      </c>
      <c r="H27" s="51"/>
      <c r="L27" s="52"/>
    </row>
    <row customFormat="1" r="28" s="26">
      <c r="A28" s="26" t="s">
        <v>38</v>
      </c>
      <c r="B28" s="86">
        <f>SUM(D28:F28)</f>
        <v>38.000000</v>
      </c>
      <c r="C28" s="41">
        <v>1.000000</v>
      </c>
      <c r="D28" s="26">
        <v>0.000000</v>
      </c>
      <c r="E28" s="26">
        <v>38.000000</v>
      </c>
      <c r="H28" s="51" t="s">
        <v>335</v>
      </c>
      <c r="L28" s="52"/>
    </row>
    <row customFormat="1" r="29" s="26">
      <c r="A29" s="26" t="s">
        <v>64</v>
      </c>
      <c r="B29" s="86">
        <f>SUM(D29:F29)</f>
        <v>80.000000</v>
      </c>
      <c r="C29" s="41"/>
      <c r="E29" s="26">
        <v>80.000000</v>
      </c>
      <c r="F29" s="26">
        <v>0.000000</v>
      </c>
      <c r="H29" s="51"/>
      <c r="L29" s="52"/>
    </row>
    <row customFormat="1" r="30" s="26">
      <c r="A30" s="26" t="s">
        <v>349</v>
      </c>
      <c r="B30" s="86">
        <f>SUM(D30:F30)</f>
        <v>49.000000</v>
      </c>
      <c r="C30" s="41"/>
      <c r="D30" s="26">
        <v>49.000000</v>
      </c>
      <c r="E30" s="26">
        <v>0.000000</v>
      </c>
      <c r="F30" s="26">
        <v>0.000000</v>
      </c>
      <c r="H30" s="51"/>
      <c r="L30" s="52"/>
    </row>
    <row customFormat="1" r="31" s="26">
      <c r="A31" s="26" t="s">
        <v>346</v>
      </c>
      <c r="B31" s="86">
        <f>SUM(D31:F31)</f>
        <v>90.000000</v>
      </c>
      <c r="C31" s="41"/>
      <c r="D31" s="26">
        <v>90.000000</v>
      </c>
      <c r="E31" s="26">
        <v>0.000000</v>
      </c>
      <c r="H31" s="51"/>
      <c r="L31" s="52"/>
    </row>
    <row customFormat="1" r="32" s="26">
      <c r="A32" s="26" t="s">
        <v>45</v>
      </c>
      <c r="B32" s="91">
        <f>SUM(D32:F32)</f>
        <v>125.000000</v>
      </c>
      <c r="C32" s="41"/>
      <c r="D32" s="26">
        <v>125.000000</v>
      </c>
      <c r="E32" s="26">
        <v>0.000000</v>
      </c>
      <c r="F32" s="26">
        <v>0.000000</v>
      </c>
      <c r="H32" s="51"/>
      <c r="L32" s="52"/>
    </row>
    <row customFormat="1" r="33" s="26">
      <c r="B33" s="86">
        <f>SUM(D33:F33)</f>
        <v>0.000000</v>
      </c>
      <c r="C33" s="41"/>
      <c r="H33" s="51"/>
      <c r="L33" s="52"/>
    </row>
    <row customFormat="1" r="34" s="26">
      <c r="A34" s="58" t="s">
        <v>40</v>
      </c>
      <c r="B34" s="86">
        <f>SUM(D34:F34)</f>
        <v>1847.000000</v>
      </c>
      <c r="C34" s="41"/>
      <c r="E34" s="26">
        <v>1847.000000</v>
      </c>
      <c r="F34" s="26">
        <v>0.000000</v>
      </c>
      <c r="H34" s="51"/>
      <c r="L34" s="52"/>
    </row>
    <row customFormat="1" r="35" s="26">
      <c r="A35" s="58" t="s">
        <v>343</v>
      </c>
      <c r="B35" s="86">
        <f>SUM(D35:F35)</f>
        <v>77.000000</v>
      </c>
      <c r="C35" s="41"/>
      <c r="E35" s="26">
        <v>77.000000</v>
      </c>
      <c r="F35" s="26">
        <v>0.000000</v>
      </c>
      <c r="H35" s="51"/>
      <c r="L35" s="52"/>
    </row>
    <row customFormat="1" r="36" s="26">
      <c r="A36" s="58" t="s">
        <v>344</v>
      </c>
      <c r="B36" s="86">
        <f>SUM(D36:F36)</f>
        <v>161.000000</v>
      </c>
      <c r="C36" s="41"/>
      <c r="E36" s="26">
        <v>161.000000</v>
      </c>
      <c r="F36" s="26">
        <v>0.000000</v>
      </c>
      <c r="H36" s="51"/>
      <c r="L36" s="52"/>
    </row>
    <row customFormat="1" r="37" s="26">
      <c r="A37" s="58" t="s">
        <v>345</v>
      </c>
      <c r="B37" s="91">
        <f>SUM(D37:F37)</f>
        <v>100.000000</v>
      </c>
      <c r="C37" s="41"/>
      <c r="D37" s="26">
        <v>0.000000</v>
      </c>
      <c r="E37" s="26">
        <v>100.000000</v>
      </c>
      <c r="F37" s="26">
        <v>0.000000</v>
      </c>
      <c r="H37" s="51"/>
      <c r="L37" s="52"/>
    </row>
    <row customFormat="1" r="38" s="26">
      <c r="A38" s="58" t="s">
        <v>329</v>
      </c>
      <c r="B38" s="86">
        <f>SUM(D38:F38)</f>
        <v>0.000000</v>
      </c>
      <c r="C38" s="41"/>
      <c r="D38" s="26">
        <v>0.000000</v>
      </c>
      <c r="E38" s="26">
        <v>0.000000</v>
      </c>
      <c r="F38" s="26">
        <v>0.000000</v>
      </c>
      <c r="H38" s="51" t="s">
        <v>30</v>
      </c>
      <c r="L38" s="52"/>
    </row>
    <row customFormat="1" r="39" s="26">
      <c r="A39" s="58"/>
      <c r="B39" s="86">
        <f>SUM(D39:F39)</f>
        <v>0.000000</v>
      </c>
      <c r="C39" s="41"/>
      <c r="H39" s="51" t="s">
        <v>30</v>
      </c>
      <c r="L39" s="52"/>
    </row>
    <row customFormat="1" r="40" s="26">
      <c r="A40" s="58" t="s">
        <v>354</v>
      </c>
      <c r="B40" s="91">
        <f>SUM(D40:F40)</f>
        <v>83.000000</v>
      </c>
      <c r="C40" s="41"/>
      <c r="D40" s="26">
        <v>35.000000</v>
      </c>
      <c r="E40" s="26">
        <v>48.000000</v>
      </c>
      <c r="F40" s="26">
        <v>0.000000</v>
      </c>
      <c r="H40" s="51" t="s">
        <v>30</v>
      </c>
      <c r="L40" s="52"/>
    </row>
    <row customFormat="1" r="41" s="26">
      <c r="A41" s="58"/>
      <c r="B41" s="86">
        <f>SUM(D41:F41)</f>
        <v>0.000000</v>
      </c>
      <c r="C41" s="41"/>
      <c r="H41" s="51"/>
      <c r="L41" s="52"/>
    </row>
    <row customFormat="1" r="42" s="26">
      <c r="A42" s="26" t="s">
        <v>41</v>
      </c>
      <c r="B42" s="86">
        <f>SUM(D42:F42)</f>
        <v>6.000000</v>
      </c>
      <c r="C42" s="41"/>
      <c r="D42" s="26">
        <v>0.000000</v>
      </c>
      <c r="E42" s="26">
        <v>6.000000</v>
      </c>
      <c r="H42" s="51"/>
      <c r="L42" s="52"/>
    </row>
    <row customFormat="1" r="43" s="26">
      <c r="A43" s="26" t="s">
        <v>48</v>
      </c>
      <c r="B43" s="91">
        <f>SUM(D43:F43)</f>
        <v>50.000000</v>
      </c>
      <c r="C43" s="41" t="s">
        <v>35</v>
      </c>
      <c r="D43" s="26">
        <v>50.000000</v>
      </c>
      <c r="E43" s="26">
        <v>0.000000</v>
      </c>
      <c r="F43" s="26">
        <v>0.000000</v>
      </c>
      <c r="H43" s="51"/>
      <c r="L43" s="52"/>
    </row>
    <row customFormat="1" r="44" s="26">
      <c r="A44" s="31" t="s">
        <v>20</v>
      </c>
      <c r="B44" s="92">
        <f>SUM(D44:F44)</f>
        <v>50.000000</v>
      </c>
      <c r="C44" s="42"/>
      <c r="D44" s="44">
        <v>50.000000</v>
      </c>
      <c r="E44" s="44"/>
      <c r="F44" s="44">
        <v>0.000000</v>
      </c>
      <c r="H44" s="26" t="s">
        <v>54</v>
      </c>
      <c r="I44" s="31"/>
      <c r="J44" s="31"/>
      <c r="K44" s="31"/>
      <c r="L44" s="48"/>
    </row>
    <row customFormat="1" r="45" s="26">
      <c r="A45" s="26" t="s">
        <v>7</v>
      </c>
      <c r="B45" s="90">
        <f>SUM(D45:F45)</f>
        <v>4052.000000</v>
      </c>
      <c r="D45" s="26">
        <f>SUM(D21:D44)</f>
        <v>1259.000000</v>
      </c>
      <c r="E45" s="26">
        <f>SUM(E21:E44)</f>
        <v>2578.000000</v>
      </c>
      <c r="F45" s="26">
        <f>SUM(F21:F44)</f>
        <v>215.000000</v>
      </c>
    </row>
    <row customFormat="1" r="46" s="26">
      <c r="A46" s="29" t="s">
        <v>8</v>
      </c>
      <c r="B46" s="89"/>
      <c r="C46" s="36"/>
      <c r="D46" s="36"/>
      <c r="E46" s="36"/>
      <c r="F46" s="30"/>
    </row>
    <row customFormat="1" r="47" s="26">
      <c r="A47" s="26" t="s">
        <v>9</v>
      </c>
      <c r="B47" s="86">
        <f>SUM(D47:F47)</f>
        <v>153.660000</v>
      </c>
      <c r="C47" s="41">
        <v>15.000000</v>
      </c>
      <c r="F47" s="26">
        <v>153.660000</v>
      </c>
    </row>
    <row customFormat="1" r="48" s="26">
      <c r="A48" s="26" t="s">
        <v>52</v>
      </c>
      <c r="B48" s="86">
        <f>SUM(D48:F48)</f>
        <v>173.000000</v>
      </c>
      <c r="C48" s="41">
        <v>8.000000</v>
      </c>
      <c r="E48" s="26">
        <v>173.000000</v>
      </c>
      <c r="F48" s="26">
        <v>0.000000</v>
      </c>
    </row>
    <row customFormat="1" r="49" s="26">
      <c r="A49" s="26" t="s">
        <v>51</v>
      </c>
      <c r="B49" s="86">
        <f>SUM(D49:F49)</f>
        <v>1477.000000</v>
      </c>
      <c r="C49" s="41">
        <v>25.000000</v>
      </c>
      <c r="D49" s="26" t="s">
        <v>30</v>
      </c>
      <c r="E49" s="26">
        <v>1452.000000</v>
      </c>
      <c r="F49" s="26">
        <v>25.000000</v>
      </c>
    </row>
    <row customFormat="1" r="50" s="26">
      <c r="A50" s="26" t="s">
        <v>27</v>
      </c>
      <c r="B50" s="95">
        <f>SUM(D50:F50)</f>
        <v>0.000000</v>
      </c>
      <c r="C50" s="41">
        <v>31.000000</v>
      </c>
      <c r="D50" s="26">
        <v>0.000000</v>
      </c>
      <c r="E50" s="26">
        <v>0.000000</v>
      </c>
      <c r="F50" s="26">
        <v>0.000000</v>
      </c>
    </row>
    <row customFormat="1" r="51" s="26">
      <c r="A51" s="26" t="s">
        <v>28</v>
      </c>
      <c r="B51" s="96">
        <f>SUM(D51:F51)</f>
        <v>0.000000</v>
      </c>
      <c r="C51" s="42">
        <v>4.000000</v>
      </c>
      <c r="D51" s="26">
        <v>0.000000</v>
      </c>
      <c r="E51" s="26">
        <v>0.000000</v>
      </c>
      <c r="F51" s="26">
        <v>0.000000</v>
      </c>
    </row>
    <row customFormat="1" r="52" s="26">
      <c r="A52" s="37" t="s">
        <v>10</v>
      </c>
      <c r="B52" s="86">
        <f>SUM(D52:F52)</f>
        <v>1803.660000</v>
      </c>
      <c r="C52" s="37"/>
      <c r="D52" s="37">
        <f>SUM(D47:D51)</f>
        <v>0.000000</v>
      </c>
      <c r="E52" s="37">
        <f>SUM(E47:E51)</f>
        <v>1625.000000</v>
      </c>
      <c r="F52" s="37">
        <f>SUM(F47:F51)</f>
        <v>178.660000</v>
      </c>
    </row>
    <row customFormat="1" r="53" s="26">
      <c r="A53" s="29" t="s">
        <v>23</v>
      </c>
      <c r="B53" s="89"/>
      <c r="C53" s="36"/>
      <c r="D53" s="36"/>
      <c r="E53" s="36"/>
      <c r="F53" s="30"/>
    </row>
    <row customFormat="1" r="54" s="26">
      <c r="A54" s="26" t="s">
        <v>228</v>
      </c>
      <c r="B54" s="86">
        <f>SUM(D54:F54)</f>
        <v>65.000000</v>
      </c>
      <c r="F54" s="26">
        <v>65.000000</v>
      </c>
    </row>
    <row customFormat="1" r="55" s="26">
      <c r="A55" s="26" t="s">
        <v>326</v>
      </c>
      <c r="B55" s="86">
        <f>SUM(D55:F55)</f>
        <v>25.000000</v>
      </c>
      <c r="D55" s="26">
        <v>25.000000</v>
      </c>
      <c r="E55" s="26">
        <v>0.000000</v>
      </c>
    </row>
    <row customFormat="1" r="56" s="26">
      <c r="A56" s="31" t="s">
        <v>262</v>
      </c>
      <c r="B56" s="87">
        <f>SUM(D56:F56)</f>
        <v>25.000000</v>
      </c>
      <c r="C56" s="31"/>
      <c r="D56" s="31"/>
      <c r="E56" s="31"/>
      <c r="F56" s="31">
        <v>25.000000</v>
      </c>
    </row>
    <row customFormat="1" customHeight="1" ht="13.900000" r="57" s="26">
      <c r="A57" s="62" t="s">
        <v>263</v>
      </c>
      <c r="B57" s="94">
        <f>SUM(D57:F57)</f>
        <v>115.000000</v>
      </c>
      <c r="C57" s="62"/>
      <c r="D57" s="62">
        <f>SUM(D54:D56)</f>
        <v>25.000000</v>
      </c>
      <c r="E57" s="62">
        <f>SUM(E54:E56)</f>
        <v>0.000000</v>
      </c>
      <c r="F57" s="62">
        <f>SUM(F54:F56)</f>
        <v>90.000000</v>
      </c>
    </row>
    <row customFormat="1" customHeight="1" ht="13.900000" r="58" s="26">
      <c r="A58" s="26" t="s">
        <v>24</v>
      </c>
      <c r="B58" s="86">
        <f>B52+B45+B19+B57+B10</f>
        <v>8096.660000</v>
      </c>
      <c r="D58" s="26">
        <f>D52+D45+D19+D57+D10</f>
        <v>1284.000000</v>
      </c>
      <c r="E58" s="26">
        <f>E52+E45+E19+E57+E10</f>
        <v>5468.000000</v>
      </c>
      <c r="F58" s="26">
        <f>F52+F45+F19+F57+F10</f>
        <v>1344.660000</v>
      </c>
    </row>
    <row customFormat="1" r="60" s="26">
      <c r="A60" s="33" t="s">
        <v>11</v>
      </c>
      <c r="B60" s="84">
        <f>B3-B58</f>
        <v>-27.660000</v>
      </c>
      <c r="C60" s="38"/>
      <c r="D60" s="38">
        <f>D3-D58</f>
        <v>1141.000000</v>
      </c>
      <c r="E60" s="38">
        <f>E3-E58</f>
        <v>-2645.000000</v>
      </c>
      <c r="F60" s="84">
        <f>F3-F58</f>
        <v>1476.340000</v>
      </c>
    </row>
    <row customFormat="1" r="62" s="26">
      <c r="A62" s="46" t="s">
        <v>25</v>
      </c>
      <c r="C62" s="90"/>
      <c r="D62" s="45" t="s">
        <v>26</v>
      </c>
    </row>
    <row customFormat="1" r="66" s="26">
      <c r="B66" s="88"/>
    </row>
    <row customFormat="1" r="67" s="26">
      <c r="B67" s="26">
        <f>2029-552</f>
        <v>1477.000000</v>
      </c>
    </row>
  </sheetData>
  <conditionalFormatting sqref="B21">
    <cfRule type="cellIs" dxfId="19" priority="2" stopIfTrue="1" operator="notEqual">
      <formula>$D$21+$E$21+$F$21</formula>
    </cfRule>
  </conditionalFormatting>
  <conditionalFormatting sqref="B58">
    <cfRule type="cellIs" dxfId="18" priority="1" stopIfTrue="1" operator="notEqual">
      <formula>$D$58+$E$58+$F$58</formula>
    </cfRule>
  </conditionalFormatting>
</worksheet>
</file>

<file path=xl/worksheets/sheet7.xml><?xml version="1.0" encoding="utf-8"?>
<workshee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sheetPr codeName="Sheet9"/>
  <dimension ref="A1:L66"/>
  <sheetViews>
    <sheetView topLeftCell="A16" workbookViewId="0">
      <selection activeCell="F14" sqref="F14"/>
    </sheetView>
  </sheetViews>
  <sheetFormatPr defaultRowHeight="13.000000"/>
  <cols>
    <col customWidth="1" max="1" min="1" style="26" width="26.850000"/>
    <col customWidth="1" max="2" min="2" style="26" width="9.850000"/>
    <col customWidth="1" max="3" min="3" style="26" width="8.850000"/>
    <col customWidth="1" max="5" min="4" style="26" width="10.708333"/>
    <col customWidth="1" max="6" min="6" style="26" width="10.850000"/>
    <col customWidth="1" max="7" min="7" style="26" width="9.133333"/>
    <col customWidth="1" max="8" min="8" style="26" width="12.283333"/>
    <col customWidth="1" max="256" min="9" style="26" width="9.133333"/>
  </cols>
  <sheetData>
    <row customFormat="1" r="1" s="26">
      <c r="A1" s="97" t="s">
        <v>0</v>
      </c>
      <c r="B1" s="98"/>
      <c r="C1" s="26" t="s">
        <v>21</v>
      </c>
      <c r="D1" s="34">
        <v>41026.000000</v>
      </c>
      <c r="E1" s="34">
        <v>41030.000000</v>
      </c>
      <c r="F1" s="34">
        <v>41040.000000</v>
      </c>
      <c r="H1" s="50"/>
      <c r="I1" s="26" t="s">
        <v>365</v>
      </c>
    </row>
    <row customFormat="1" r="2" s="26">
      <c r="D2" s="26" t="s">
        <v>12</v>
      </c>
      <c r="E2" s="26" t="s">
        <v>13</v>
      </c>
      <c r="F2" s="26" t="s">
        <v>14</v>
      </c>
    </row>
    <row customFormat="1" r="3" s="26">
      <c r="A3" s="26" t="s">
        <v>1</v>
      </c>
      <c r="B3" s="39">
        <f>D3+E3+F3</f>
        <v>8538.640000</v>
      </c>
      <c r="D3" s="32">
        <v>3050.640000</v>
      </c>
      <c r="E3" s="32">
        <v>2838.000000</v>
      </c>
      <c r="F3" s="32">
        <f>2650</f>
        <v>2650.000000</v>
      </c>
    </row>
    <row customFormat="1" r="5" s="26">
      <c r="A5" s="97" t="s">
        <v>2</v>
      </c>
      <c r="B5" s="99"/>
      <c r="C5" s="99"/>
      <c r="D5" s="99"/>
      <c r="E5" s="99"/>
      <c r="F5" s="98"/>
    </row>
    <row customFormat="1" r="6" s="26">
      <c r="A6" s="29" t="s">
        <v>15</v>
      </c>
      <c r="B6" s="36"/>
      <c r="C6" s="36"/>
      <c r="D6" s="36"/>
      <c r="E6" s="36"/>
      <c r="F6" s="30"/>
    </row>
    <row customFormat="1" r="7" s="26">
      <c r="A7" s="26" t="s">
        <v>249</v>
      </c>
      <c r="B7" s="86">
        <f>SUM(D7:F7)</f>
        <v>100.000000</v>
      </c>
      <c r="C7" s="40"/>
      <c r="F7" s="26">
        <v>100.000000</v>
      </c>
    </row>
    <row customFormat="1" r="8" s="26">
      <c r="B8" s="86">
        <f>SUM(D8:F8)</f>
        <v>0.000000</v>
      </c>
      <c r="C8" s="41"/>
      <c r="D8" s="26">
        <v>0.000000</v>
      </c>
    </row>
    <row customFormat="1" r="9" s="26">
      <c r="A9" s="31"/>
      <c r="B9" s="93">
        <f>SUM(D9:F9)</f>
        <v>0.000000</v>
      </c>
      <c r="C9" s="42"/>
      <c r="D9" s="31"/>
      <c r="E9" s="31"/>
      <c r="F9" s="31"/>
    </row>
    <row customFormat="1" r="10" s="26">
      <c r="A10" s="26" t="s">
        <v>16</v>
      </c>
      <c r="B10" s="86">
        <f>SUM(B7:B9)</f>
        <v>100.000000</v>
      </c>
      <c r="D10" s="26">
        <f>SUM(D7:D9)</f>
        <v>0.000000</v>
      </c>
      <c r="E10" s="26">
        <f>SUM(E7:E9)</f>
        <v>0.000000</v>
      </c>
      <c r="F10" s="26">
        <f>SUM(F7:F9)</f>
        <v>100.000000</v>
      </c>
    </row>
    <row customFormat="1" r="11" s="26">
      <c r="A11" s="29" t="s">
        <v>22</v>
      </c>
      <c r="B11" s="89"/>
      <c r="C11" s="36"/>
      <c r="D11" s="36"/>
      <c r="E11" s="36"/>
      <c r="F11" s="30"/>
    </row>
    <row customFormat="1" r="12" s="26">
      <c r="A12" s="26" t="s">
        <v>36</v>
      </c>
      <c r="B12" s="86">
        <f>SUM(D12,E12,F12)</f>
        <v>1200.000000</v>
      </c>
      <c r="C12" s="40">
        <v>4.000000</v>
      </c>
      <c r="D12" s="26">
        <v>0.000000</v>
      </c>
      <c r="E12" s="26">
        <v>1200.000000</v>
      </c>
    </row>
    <row customFormat="1" r="13" s="26">
      <c r="A13" s="26" t="s">
        <v>32</v>
      </c>
      <c r="B13" s="86">
        <f>SUM(D13,E13,F13)</f>
        <v>175.820000</v>
      </c>
      <c r="C13" s="41">
        <v>9.000000</v>
      </c>
      <c r="E13" s="26">
        <v>0.000000</v>
      </c>
      <c r="F13" s="26">
        <v>175.820000</v>
      </c>
      <c r="H13" s="26" t="s">
        <v>30</v>
      </c>
    </row>
    <row customFormat="1" r="14" s="26">
      <c r="A14" s="26" t="s">
        <v>18</v>
      </c>
      <c r="B14" s="86">
        <f>SUM(D14,E14,F14)</f>
        <v>65.000000</v>
      </c>
      <c r="C14" s="41">
        <v>3.000000</v>
      </c>
      <c r="E14" s="26">
        <v>65.000000</v>
      </c>
    </row>
    <row customFormat="1" r="15" s="26">
      <c r="A15" s="26" t="s">
        <v>17</v>
      </c>
      <c r="B15" s="86">
        <f>SUM(D15:F15)</f>
        <v>151.000000</v>
      </c>
      <c r="C15" s="41">
        <v>9.000000</v>
      </c>
      <c r="E15" s="26">
        <v>0.000000</v>
      </c>
      <c r="F15" s="26">
        <v>151.000000</v>
      </c>
    </row>
    <row customFormat="1" r="16" s="26">
      <c r="A16" s="26" t="s">
        <v>33</v>
      </c>
      <c r="B16" s="86">
        <f>SUM(D16:F16)</f>
        <v>90.000000</v>
      </c>
      <c r="C16" s="41">
        <v>15.000000</v>
      </c>
      <c r="F16" s="26">
        <v>90.000000</v>
      </c>
    </row>
    <row customFormat="1" r="17" s="26">
      <c r="A17" s="26" t="s">
        <v>34</v>
      </c>
      <c r="B17" s="86">
        <f>SUM(D17:F17)</f>
        <v>45.000000</v>
      </c>
      <c r="C17" s="41">
        <v>22.000000</v>
      </c>
      <c r="D17" s="26" t="s">
        <v>30</v>
      </c>
      <c r="F17" s="26">
        <v>45.000000</v>
      </c>
    </row>
    <row customFormat="1" r="18" s="26">
      <c r="A18" s="31" t="s">
        <v>29</v>
      </c>
      <c r="B18" s="93">
        <f>SUM(D18:F18)</f>
        <v>231.000000</v>
      </c>
      <c r="C18" s="42">
        <v>9.000000</v>
      </c>
      <c r="D18" s="31"/>
      <c r="E18" s="31">
        <v>0.000000</v>
      </c>
      <c r="F18" s="31">
        <v>231.000000</v>
      </c>
      <c r="H18" s="26" t="s">
        <v>360</v>
      </c>
    </row>
    <row customFormat="1" r="19" s="26">
      <c r="A19" s="26" t="s">
        <v>3</v>
      </c>
      <c r="B19" s="86">
        <f>SUM(D19:F19)</f>
        <v>1957.820000</v>
      </c>
      <c r="D19" s="26">
        <f>SUM(D12:D18)</f>
        <v>0.000000</v>
      </c>
      <c r="E19" s="26">
        <f>SUM(E12:E18)</f>
        <v>1265.000000</v>
      </c>
      <c r="F19" s="26">
        <f>SUM(F12:F18)</f>
        <v>692.820000</v>
      </c>
    </row>
    <row customFormat="1" r="20" s="26">
      <c r="A20" s="29" t="s">
        <v>4</v>
      </c>
      <c r="B20" s="89"/>
      <c r="C20" s="36"/>
      <c r="D20" s="36"/>
      <c r="E20" s="36"/>
      <c r="F20" s="30"/>
    </row>
    <row customFormat="1" r="21" s="26">
      <c r="A21" s="26" t="s">
        <v>5</v>
      </c>
      <c r="B21" s="90">
        <f>SUM(D21:F21)</f>
        <v>500.000000</v>
      </c>
      <c r="C21" s="40"/>
      <c r="D21" s="26">
        <v>500.000000</v>
      </c>
      <c r="H21" s="54" t="s">
        <v>39</v>
      </c>
      <c r="I21" s="37"/>
      <c r="J21" s="37"/>
      <c r="K21" s="37"/>
      <c r="L21" s="55"/>
    </row>
    <row customFormat="1" r="22" s="26">
      <c r="A22" s="26" t="s">
        <v>6</v>
      </c>
      <c r="B22" s="90">
        <f>SUM(D22:F22)</f>
        <v>200.000000</v>
      </c>
      <c r="C22" s="41"/>
      <c r="D22" s="26">
        <v>200.000000</v>
      </c>
      <c r="H22" s="57" t="s">
        <v>43</v>
      </c>
      <c r="I22" s="26" t="s">
        <v>351</v>
      </c>
      <c r="J22" s="26" t="s">
        <v>331</v>
      </c>
      <c r="K22" s="26" t="s">
        <v>352</v>
      </c>
      <c r="L22" s="52"/>
    </row>
    <row customFormat="1" r="23" s="26">
      <c r="A23" s="26" t="s">
        <v>327</v>
      </c>
      <c r="B23" s="86">
        <f>SUM(D23:F23)</f>
        <v>0.000000</v>
      </c>
      <c r="C23" s="41"/>
      <c r="D23" s="26">
        <v>0.000000</v>
      </c>
      <c r="E23" s="26">
        <v>0.000000</v>
      </c>
      <c r="H23" s="57" t="s">
        <v>364</v>
      </c>
      <c r="L23" s="52"/>
    </row>
    <row customFormat="1" r="24" s="26">
      <c r="A24" s="26" t="s">
        <v>260</v>
      </c>
      <c r="B24" s="86">
        <f>SUM(D24:F24)</f>
        <v>0.000000</v>
      </c>
      <c r="C24" s="41"/>
      <c r="H24" s="57"/>
      <c r="L24" s="52"/>
    </row>
    <row customFormat="1" r="25" s="26">
      <c r="A25" s="26" t="s">
        <v>19</v>
      </c>
      <c r="B25" s="86">
        <f>SUM(D25:F25)</f>
        <v>600.000000</v>
      </c>
      <c r="C25" s="41"/>
      <c r="D25" s="26">
        <v>100.000000</v>
      </c>
      <c r="E25" s="26">
        <v>200.000000</v>
      </c>
      <c r="F25" s="26">
        <v>300.000000</v>
      </c>
      <c r="H25" s="57"/>
      <c r="L25" s="52"/>
    </row>
    <row customFormat="1" r="26" s="26">
      <c r="A26" s="26" t="s">
        <v>31</v>
      </c>
      <c r="B26" s="86">
        <f>SUM(D26:F26)</f>
        <v>0.000000</v>
      </c>
      <c r="C26" s="41"/>
      <c r="D26" s="26">
        <v>0.000000</v>
      </c>
      <c r="E26" s="26">
        <v>0.000000</v>
      </c>
      <c r="F26" s="26">
        <v>0.000000</v>
      </c>
      <c r="H26" s="51" t="s">
        <v>353</v>
      </c>
      <c r="L26" s="52"/>
    </row>
    <row customFormat="1" r="27" s="26">
      <c r="A27" s="26" t="s">
        <v>47</v>
      </c>
      <c r="B27" s="86">
        <f>SUM(D27:F27)</f>
        <v>15.000000</v>
      </c>
      <c r="C27" s="41"/>
      <c r="F27" s="26">
        <v>15.000000</v>
      </c>
      <c r="H27" s="51"/>
      <c r="L27" s="52"/>
    </row>
    <row customFormat="1" r="28" s="26">
      <c r="A28" s="26" t="s">
        <v>38</v>
      </c>
      <c r="B28" s="86">
        <f>SUM(D28:F28)</f>
        <v>38.000000</v>
      </c>
      <c r="C28" s="41">
        <v>1.000000</v>
      </c>
      <c r="D28" s="26">
        <v>0.000000</v>
      </c>
      <c r="E28" s="26">
        <v>38.000000</v>
      </c>
      <c r="H28" s="51" t="s">
        <v>335</v>
      </c>
      <c r="L28" s="52"/>
    </row>
    <row customFormat="1" r="29" s="26">
      <c r="A29" s="26" t="s">
        <v>64</v>
      </c>
      <c r="B29" s="86">
        <f>SUM(D29:F29)</f>
        <v>80.000000</v>
      </c>
      <c r="C29" s="41"/>
      <c r="E29" s="26">
        <v>80.000000</v>
      </c>
      <c r="F29" s="26">
        <v>0.000000</v>
      </c>
      <c r="H29" s="51"/>
      <c r="L29" s="52"/>
    </row>
    <row customFormat="1" r="30" s="26">
      <c r="A30" s="26" t="s">
        <v>358</v>
      </c>
      <c r="B30" s="86">
        <f>SUM(D30:F30)</f>
        <v>80.000000</v>
      </c>
      <c r="C30" s="41"/>
      <c r="E30" s="26">
        <v>80.000000</v>
      </c>
      <c r="F30" s="26">
        <v>0.000000</v>
      </c>
      <c r="H30" s="51"/>
      <c r="L30" s="52"/>
    </row>
    <row customFormat="1" r="31" s="26">
      <c r="A31" s="26" t="s">
        <v>361</v>
      </c>
      <c r="B31" s="86">
        <f>SUM(D31:F31)</f>
        <v>0.000000</v>
      </c>
      <c r="C31" s="41"/>
      <c r="H31" s="51"/>
      <c r="L31" s="52"/>
    </row>
    <row customFormat="1" r="32" s="26">
      <c r="A32" s="26" t="s">
        <v>45</v>
      </c>
      <c r="B32" s="91">
        <f>SUM(D32:F32)</f>
        <v>0.000000</v>
      </c>
      <c r="C32" s="41"/>
      <c r="D32" s="26">
        <v>0.000000</v>
      </c>
      <c r="E32" s="26">
        <v>0.000000</v>
      </c>
      <c r="F32" s="26">
        <v>0.000000</v>
      </c>
      <c r="H32" s="51"/>
      <c r="L32" s="52"/>
    </row>
    <row customFormat="1" r="33" s="26">
      <c r="A33" s="26" t="s">
        <v>368</v>
      </c>
      <c r="B33" s="86">
        <f>SUM(D33:F33)</f>
        <v>694.000000</v>
      </c>
      <c r="C33" s="41"/>
      <c r="E33" s="26">
        <v>694.000000</v>
      </c>
      <c r="H33" s="51"/>
      <c r="L33" s="52"/>
    </row>
    <row customFormat="1" r="34" s="26">
      <c r="A34" s="58" t="s">
        <v>40</v>
      </c>
      <c r="B34" s="86">
        <f>SUM(D34:F34)</f>
        <v>1847.000000</v>
      </c>
      <c r="C34" s="41"/>
      <c r="E34" s="26">
        <v>923.500000</v>
      </c>
      <c r="F34" s="26">
        <v>923.500000</v>
      </c>
      <c r="H34" s="51"/>
      <c r="L34" s="52"/>
    </row>
    <row customFormat="1" r="35" s="26">
      <c r="A35" s="58" t="s">
        <v>367</v>
      </c>
      <c r="B35" s="86">
        <f>SUM(D35:F35)</f>
        <v>50.000000</v>
      </c>
      <c r="C35" s="41"/>
      <c r="E35" s="26">
        <v>50.000000</v>
      </c>
      <c r="F35" s="26">
        <v>0.000000</v>
      </c>
      <c r="H35" s="51"/>
      <c r="L35" s="52"/>
    </row>
    <row customFormat="1" r="36" s="26">
      <c r="A36" s="58" t="s">
        <v>366</v>
      </c>
      <c r="B36" s="86">
        <f>SUM(D36:F36)</f>
        <v>20.000000</v>
      </c>
      <c r="C36" s="41"/>
      <c r="E36" s="26">
        <v>20.000000</v>
      </c>
      <c r="F36" s="26">
        <v>0.000000</v>
      </c>
      <c r="H36" s="51"/>
      <c r="L36" s="52"/>
    </row>
    <row customFormat="1" r="37" s="26">
      <c r="A37" s="58" t="s">
        <v>29</v>
      </c>
      <c r="B37" s="91">
        <f>SUM(D37:F37)</f>
        <v>0.000000</v>
      </c>
      <c r="C37" s="41"/>
      <c r="D37" s="26">
        <v>0.000000</v>
      </c>
      <c r="E37" s="26">
        <v>0.000000</v>
      </c>
      <c r="F37" s="26">
        <v>0.000000</v>
      </c>
      <c r="H37" s="51"/>
      <c r="L37" s="52"/>
    </row>
    <row customFormat="1" r="38" s="26">
      <c r="A38" s="58" t="s">
        <v>329</v>
      </c>
      <c r="B38" s="86">
        <f>SUM(D38:F38)</f>
        <v>0.000000</v>
      </c>
      <c r="C38" s="41"/>
      <c r="D38" s="26">
        <v>0.000000</v>
      </c>
      <c r="E38" s="26">
        <v>0.000000</v>
      </c>
      <c r="F38" s="26">
        <v>0.000000</v>
      </c>
      <c r="H38" s="51" t="s">
        <v>30</v>
      </c>
      <c r="L38" s="52"/>
    </row>
    <row customFormat="1" r="39" s="26">
      <c r="A39" s="58" t="s">
        <v>372</v>
      </c>
      <c r="B39" s="91">
        <f>SUM(D39:F39)</f>
        <v>475.000000</v>
      </c>
      <c r="C39" s="41"/>
      <c r="D39" s="26">
        <v>430.000000</v>
      </c>
      <c r="E39" s="26">
        <v>45.000000</v>
      </c>
      <c r="H39" s="51" t="s">
        <v>30</v>
      </c>
      <c r="L39" s="52"/>
    </row>
    <row customFormat="1" r="40" s="26">
      <c r="A40" s="58" t="s">
        <v>362</v>
      </c>
      <c r="B40" s="91">
        <f>SUM(D40:F40)</f>
        <v>83.000000</v>
      </c>
      <c r="C40" s="41"/>
      <c r="D40" s="26">
        <v>35.000000</v>
      </c>
      <c r="E40" s="26">
        <v>48.000000</v>
      </c>
      <c r="F40" s="26">
        <v>0.000000</v>
      </c>
      <c r="H40" s="51" t="s">
        <v>30</v>
      </c>
      <c r="L40" s="52"/>
    </row>
    <row customFormat="1" r="41" s="26">
      <c r="A41" s="58" t="s">
        <v>369</v>
      </c>
      <c r="B41" s="86">
        <f>SUM(D41:F41)</f>
        <v>394.000000</v>
      </c>
      <c r="C41" s="41"/>
      <c r="D41" s="26">
        <v>15.000000</v>
      </c>
      <c r="E41" s="26">
        <v>379.000000</v>
      </c>
      <c r="H41" s="51"/>
      <c r="L41" s="52"/>
    </row>
    <row customFormat="1" r="42" s="26">
      <c r="A42" s="26" t="s">
        <v>41</v>
      </c>
      <c r="B42" s="86">
        <f>SUM(D42:F42)</f>
        <v>6.000000</v>
      </c>
      <c r="C42" s="41"/>
      <c r="D42" s="26">
        <v>0.000000</v>
      </c>
      <c r="E42" s="26">
        <v>6.000000</v>
      </c>
      <c r="H42" s="51"/>
      <c r="L42" s="52"/>
    </row>
    <row customFormat="1" r="43" s="26">
      <c r="A43" s="26" t="s">
        <v>48</v>
      </c>
      <c r="B43" s="91">
        <f>SUM(D43:F43)</f>
        <v>50.000000</v>
      </c>
      <c r="C43" s="41" t="s">
        <v>35</v>
      </c>
      <c r="D43" s="26">
        <v>50.000000</v>
      </c>
      <c r="E43" s="26">
        <v>0.000000</v>
      </c>
      <c r="F43" s="26">
        <v>0.000000</v>
      </c>
      <c r="H43" s="51"/>
      <c r="L43" s="52"/>
    </row>
    <row customFormat="1" r="44" s="26">
      <c r="A44" s="31" t="s">
        <v>20</v>
      </c>
      <c r="B44" s="92">
        <f>SUM(D44:F44)</f>
        <v>50.000000</v>
      </c>
      <c r="C44" s="42"/>
      <c r="D44" s="31">
        <v>50.000000</v>
      </c>
      <c r="E44" s="31"/>
      <c r="F44" s="31">
        <v>0.000000</v>
      </c>
      <c r="H44" s="26" t="s">
        <v>54</v>
      </c>
      <c r="I44" s="31"/>
      <c r="J44" s="31"/>
      <c r="K44" s="31"/>
      <c r="L44" s="48"/>
    </row>
    <row customFormat="1" r="45" s="26">
      <c r="A45" s="26" t="s">
        <v>7</v>
      </c>
      <c r="B45" s="86">
        <f>SUM(D45:F45)</f>
        <v>5182.000000</v>
      </c>
      <c r="D45" s="26">
        <f>SUM(D21:D44)</f>
        <v>1380.000000</v>
      </c>
      <c r="E45" s="26">
        <f>SUM(E21:E44)</f>
        <v>2563.500000</v>
      </c>
      <c r="F45" s="26">
        <f>SUM(F21:F44)</f>
        <v>1238.500000</v>
      </c>
    </row>
    <row customFormat="1" r="46" s="26">
      <c r="A46" s="29" t="s">
        <v>8</v>
      </c>
      <c r="B46" s="89"/>
      <c r="C46" s="36"/>
      <c r="D46" s="36"/>
      <c r="E46" s="36"/>
      <c r="F46" s="30"/>
    </row>
    <row customFormat="1" r="47" s="26">
      <c r="A47" s="26" t="s">
        <v>9</v>
      </c>
      <c r="B47" s="86">
        <f>SUM(D47:F47)</f>
        <v>153.660000</v>
      </c>
      <c r="C47" s="41">
        <v>15.000000</v>
      </c>
      <c r="F47" s="26">
        <v>153.660000</v>
      </c>
    </row>
    <row customFormat="1" r="48" s="26">
      <c r="A48" s="26" t="s">
        <v>52</v>
      </c>
      <c r="B48" s="86">
        <f>SUM(D48:F48)</f>
        <v>966.000000</v>
      </c>
      <c r="C48" s="41">
        <v>8.000000</v>
      </c>
      <c r="E48" s="26">
        <v>166.000000</v>
      </c>
      <c r="F48" s="26">
        <v>800.000000</v>
      </c>
    </row>
    <row customFormat="1" r="49" s="26">
      <c r="A49" s="26" t="s">
        <v>51</v>
      </c>
      <c r="B49" s="95">
        <f>SUM(D49:F49)</f>
        <v>0.000000</v>
      </c>
      <c r="C49" s="41">
        <v>25.000000</v>
      </c>
      <c r="D49" s="26" t="s">
        <v>30</v>
      </c>
    </row>
    <row customFormat="1" r="50" s="26">
      <c r="A50" s="26" t="s">
        <v>27</v>
      </c>
      <c r="B50" s="95">
        <f>SUM(D50:F50)</f>
        <v>0.000000</v>
      </c>
      <c r="C50" s="41">
        <v>31.000000</v>
      </c>
      <c r="D50" s="26">
        <v>0.000000</v>
      </c>
      <c r="E50" s="26">
        <v>0.000000</v>
      </c>
      <c r="F50" s="26">
        <v>0.000000</v>
      </c>
    </row>
    <row customFormat="1" r="51" s="26">
      <c r="A51" s="26" t="s">
        <v>28</v>
      </c>
      <c r="B51" s="96">
        <f>SUM(D51:F51)</f>
        <v>0.000000</v>
      </c>
      <c r="C51" s="42">
        <v>4.000000</v>
      </c>
      <c r="D51" s="26">
        <v>0.000000</v>
      </c>
      <c r="E51" s="26">
        <v>0.000000</v>
      </c>
      <c r="F51" s="26">
        <v>0.000000</v>
      </c>
    </row>
    <row customFormat="1" r="52" s="26">
      <c r="A52" s="37" t="s">
        <v>10</v>
      </c>
      <c r="B52" s="86">
        <f>SUM(D52:F52)</f>
        <v>1119.660000</v>
      </c>
      <c r="C52" s="37"/>
      <c r="D52" s="37">
        <f>SUM(D47:D51)</f>
        <v>0.000000</v>
      </c>
      <c r="E52" s="37">
        <f>SUM(E47:E51)</f>
        <v>166.000000</v>
      </c>
      <c r="F52" s="37">
        <f>SUM(F47:F51)</f>
        <v>953.660000</v>
      </c>
    </row>
    <row customFormat="1" r="53" s="26">
      <c r="A53" s="29" t="s">
        <v>23</v>
      </c>
      <c r="B53" s="89"/>
      <c r="C53" s="36"/>
      <c r="D53" s="36"/>
      <c r="E53" s="36"/>
      <c r="F53" s="30"/>
    </row>
    <row customFormat="1" r="54" s="26">
      <c r="A54" s="26" t="s">
        <v>228</v>
      </c>
      <c r="B54" s="86">
        <f>SUM(D54:F54)</f>
        <v>85.000000</v>
      </c>
      <c r="F54" s="26">
        <v>85.000000</v>
      </c>
    </row>
    <row customFormat="1" r="55" s="26">
      <c r="A55" s="26" t="s">
        <v>326</v>
      </c>
      <c r="B55" s="86">
        <f>SUM(D55:F55)</f>
        <v>25.000000</v>
      </c>
      <c r="D55" s="26">
        <v>25.000000</v>
      </c>
      <c r="E55" s="26">
        <v>0.000000</v>
      </c>
    </row>
    <row customFormat="1" r="56" s="26">
      <c r="A56" s="31" t="s">
        <v>262</v>
      </c>
      <c r="B56" s="87">
        <f>SUM(D56:F56)</f>
        <v>25.000000</v>
      </c>
      <c r="C56" s="31"/>
      <c r="D56" s="31"/>
      <c r="E56" s="31"/>
      <c r="F56" s="31">
        <v>25.000000</v>
      </c>
    </row>
    <row customFormat="1" customHeight="1" ht="13.500000" r="57" s="26">
      <c r="A57" s="62" t="s">
        <v>263</v>
      </c>
      <c r="B57" s="94">
        <f>SUM(D57:F57)</f>
        <v>135.000000</v>
      </c>
      <c r="C57" s="62"/>
      <c r="D57" s="62">
        <f>SUM(D54:D56)</f>
        <v>25.000000</v>
      </c>
      <c r="E57" s="62">
        <f>SUM(E54:E56)</f>
        <v>0.000000</v>
      </c>
      <c r="F57" s="62">
        <f>SUM(F54:F56)</f>
        <v>110.000000</v>
      </c>
    </row>
    <row customFormat="1" customHeight="1" ht="13.500000" r="58" s="26">
      <c r="A58" s="26" t="s">
        <v>24</v>
      </c>
      <c r="B58" s="86">
        <f>B52+B45+B19+B57+B10</f>
        <v>8494.480000</v>
      </c>
      <c r="D58" s="26">
        <f>D52+D45+D19+D57+D10</f>
        <v>1405.000000</v>
      </c>
      <c r="E58" s="26">
        <f>E52+E45+E19+E57+E10</f>
        <v>3994.500000</v>
      </c>
      <c r="F58" s="26">
        <f>F52+F45+F19+F57+F10</f>
        <v>3094.980000</v>
      </c>
    </row>
    <row customFormat="1" r="60" s="26">
      <c r="A60" s="97" t="s">
        <v>11</v>
      </c>
      <c r="B60" s="100">
        <f>B3-B58</f>
        <v>44.160000</v>
      </c>
      <c r="C60" s="99"/>
      <c r="D60" s="99">
        <f>D3-D58</f>
        <v>1645.640000</v>
      </c>
      <c r="E60" s="99">
        <f>E3-E58</f>
        <v>-1156.500000</v>
      </c>
      <c r="F60" s="100">
        <f>F3-F58</f>
        <v>-444.980000</v>
      </c>
    </row>
    <row customFormat="1" r="62" s="26">
      <c r="A62" s="46" t="s">
        <v>25</v>
      </c>
      <c r="C62" s="90">
        <f>B21+B22+B32+B40+B43+B44+B37+B39</f>
        <v>1358.000000</v>
      </c>
      <c r="D62" s="45" t="s">
        <v>26</v>
      </c>
    </row>
    <row customFormat="1" r="66" s="26">
      <c r="B66" s="88"/>
    </row>
    <row customFormat="1" r="67" s="26"/>
  </sheetData>
  <conditionalFormatting sqref="B21">
    <cfRule type="cellIs" dxfId="17" priority="2" stopIfTrue="1" operator="notEqual">
      <formula>$D$21+$E$21+$F$21</formula>
    </cfRule>
  </conditionalFormatting>
  <conditionalFormatting sqref="B58">
    <cfRule type="cellIs" dxfId="16" priority="1" stopIfTrue="1" operator="notEqual">
      <formula>$D$58+$E$58+$F$58</formula>
    </cfRule>
  </conditionalFormatting>
</worksheet>
</file>

<file path=xl/worksheets/sheet8.xml><?xml version="1.0" encoding="utf-8"?>
<workshee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sheetPr codeName="Sheet8"/>
  <dimension ref="A1:L66"/>
  <sheetViews>
    <sheetView workbookViewId="0">
      <selection activeCell="F3" sqref="F3"/>
    </sheetView>
  </sheetViews>
  <sheetFormatPr defaultRowHeight="13.000000"/>
  <cols>
    <col customWidth="1" max="1" min="1" style="26" width="26.850000"/>
    <col customWidth="1" max="2" min="2" style="26" width="9.850000"/>
    <col customWidth="1" max="3" min="3" style="26" width="8.850000"/>
    <col customWidth="1" max="5" min="4" style="26" width="10.708333"/>
    <col customWidth="1" max="6" min="6" style="26" width="10.850000"/>
    <col customWidth="1" max="7" min="7" style="26" width="9.133333"/>
    <col customWidth="1" max="8" min="8" style="26" width="12.283333"/>
    <col customWidth="1" max="256" min="9" style="26" width="9.133333"/>
  </cols>
  <sheetData>
    <row customFormat="1" r="1" s="26">
      <c r="A1" s="97" t="s">
        <v>0</v>
      </c>
      <c r="B1" s="98"/>
      <c r="C1" s="26" t="s">
        <v>21</v>
      </c>
      <c r="D1" s="34">
        <v>40998.000000</v>
      </c>
      <c r="E1" s="34">
        <v>41000.000000</v>
      </c>
      <c r="F1" s="34">
        <v>41012.000000</v>
      </c>
      <c r="H1" s="50"/>
      <c r="I1" s="26" t="s">
        <v>363</v>
      </c>
    </row>
    <row customFormat="1" r="2" s="26">
      <c r="D2" s="26" t="s">
        <v>12</v>
      </c>
      <c r="E2" s="26" t="s">
        <v>13</v>
      </c>
      <c r="F2" s="26" t="s">
        <v>14</v>
      </c>
    </row>
    <row customFormat="1" r="3" s="26">
      <c r="A3" s="26" t="s">
        <v>1</v>
      </c>
      <c r="B3" s="39">
        <f>D3+E3+F3</f>
        <v>10552.000000</v>
      </c>
      <c r="D3" s="32">
        <f>2425+2579</f>
        <v>5004.000000</v>
      </c>
      <c r="E3" s="32">
        <v>2838.000000</v>
      </c>
      <c r="F3" s="32">
        <f>2425+160+125</f>
        <v>2710.000000</v>
      </c>
    </row>
    <row customFormat="1" r="5" s="26">
      <c r="A5" s="97" t="s">
        <v>2</v>
      </c>
      <c r="B5" s="99"/>
      <c r="C5" s="99"/>
      <c r="D5" s="99"/>
      <c r="E5" s="99"/>
      <c r="F5" s="98"/>
    </row>
    <row customFormat="1" r="6" s="26">
      <c r="A6" s="29" t="s">
        <v>15</v>
      </c>
      <c r="B6" s="36"/>
      <c r="C6" s="36"/>
      <c r="D6" s="36"/>
      <c r="E6" s="36"/>
      <c r="F6" s="30"/>
    </row>
    <row customFormat="1" r="7" s="26">
      <c r="A7" s="26" t="s">
        <v>249</v>
      </c>
      <c r="B7" s="86">
        <f>SUM(D7:F7)</f>
        <v>100.000000</v>
      </c>
      <c r="C7" s="40"/>
      <c r="F7" s="26">
        <v>100.000000</v>
      </c>
    </row>
    <row customFormat="1" r="8" s="26">
      <c r="B8" s="86">
        <f>SUM(D8:F8)</f>
        <v>0.000000</v>
      </c>
      <c r="C8" s="41"/>
      <c r="D8" s="26">
        <v>0.000000</v>
      </c>
    </row>
    <row customFormat="1" r="9" s="26">
      <c r="A9" s="31"/>
      <c r="B9" s="93">
        <f>SUM(D9:F9)</f>
        <v>0.000000</v>
      </c>
      <c r="C9" s="42"/>
      <c r="D9" s="31"/>
      <c r="E9" s="31"/>
      <c r="F9" s="31"/>
    </row>
    <row customFormat="1" r="10" s="26">
      <c r="A10" s="26" t="s">
        <v>16</v>
      </c>
      <c r="B10" s="86">
        <f>SUM(B7:B9)</f>
        <v>100.000000</v>
      </c>
      <c r="D10" s="26">
        <f>SUM(D7:D9)</f>
        <v>0.000000</v>
      </c>
      <c r="E10" s="26">
        <f>SUM(E7:E9)</f>
        <v>0.000000</v>
      </c>
      <c r="F10" s="26">
        <f>SUM(F7:F9)</f>
        <v>100.000000</v>
      </c>
    </row>
    <row customFormat="1" r="11" s="26">
      <c r="A11" s="29" t="s">
        <v>22</v>
      </c>
      <c r="B11" s="89"/>
      <c r="C11" s="36"/>
      <c r="D11" s="36"/>
      <c r="E11" s="36"/>
      <c r="F11" s="30"/>
    </row>
    <row customFormat="1" r="12" s="26">
      <c r="A12" s="26" t="s">
        <v>36</v>
      </c>
      <c r="B12" s="86">
        <f>SUM(D12,E12,F12)</f>
        <v>1200.000000</v>
      </c>
      <c r="C12" s="40">
        <v>4.000000</v>
      </c>
      <c r="D12" s="26">
        <v>0.000000</v>
      </c>
      <c r="E12" s="26">
        <v>1200.000000</v>
      </c>
    </row>
    <row customFormat="1" r="13" s="26">
      <c r="A13" s="26" t="s">
        <v>32</v>
      </c>
      <c r="B13" s="86">
        <f>SUM(D13,E13,F13)</f>
        <v>220.000000</v>
      </c>
      <c r="C13" s="41">
        <v>9.000000</v>
      </c>
      <c r="E13" s="26">
        <v>0.000000</v>
      </c>
      <c r="F13" s="26">
        <v>220.000000</v>
      </c>
      <c r="H13" s="26" t="s">
        <v>30</v>
      </c>
    </row>
    <row customFormat="1" r="14" s="26">
      <c r="A14" s="26" t="s">
        <v>18</v>
      </c>
      <c r="B14" s="86">
        <f>SUM(D14,E14,F14)</f>
        <v>65.000000</v>
      </c>
      <c r="C14" s="41">
        <v>3.000000</v>
      </c>
      <c r="E14" s="26">
        <v>65.000000</v>
      </c>
    </row>
    <row customFormat="1" r="15" s="26">
      <c r="A15" s="26" t="s">
        <v>17</v>
      </c>
      <c r="B15" s="86">
        <f>SUM(D15:F15)</f>
        <v>151.000000</v>
      </c>
      <c r="C15" s="41">
        <v>9.000000</v>
      </c>
      <c r="E15" s="26">
        <v>0.000000</v>
      </c>
      <c r="F15" s="26">
        <v>151.000000</v>
      </c>
    </row>
    <row customFormat="1" r="16" s="26">
      <c r="A16" s="26" t="s">
        <v>33</v>
      </c>
      <c r="B16" s="86">
        <f>SUM(D16:F16)</f>
        <v>90.000000</v>
      </c>
      <c r="C16" s="41">
        <v>15.000000</v>
      </c>
      <c r="F16" s="26">
        <v>90.000000</v>
      </c>
    </row>
    <row customFormat="1" r="17" s="26">
      <c r="A17" s="26" t="s">
        <v>34</v>
      </c>
      <c r="B17" s="86">
        <f>SUM(D17:F17)</f>
        <v>45.000000</v>
      </c>
      <c r="C17" s="41">
        <v>22.000000</v>
      </c>
      <c r="D17" s="26" t="s">
        <v>30</v>
      </c>
      <c r="F17" s="26">
        <v>45.000000</v>
      </c>
    </row>
    <row customFormat="1" r="18" s="26">
      <c r="A18" s="31" t="s">
        <v>29</v>
      </c>
      <c r="B18" s="93">
        <f>SUM(D18:F18)</f>
        <v>231.000000</v>
      </c>
      <c r="C18" s="42">
        <v>9.000000</v>
      </c>
      <c r="D18" s="31"/>
      <c r="E18" s="31">
        <v>0.000000</v>
      </c>
      <c r="F18" s="31">
        <v>231.000000</v>
      </c>
      <c r="H18" s="26" t="s">
        <v>360</v>
      </c>
    </row>
    <row customFormat="1" r="19" s="26">
      <c r="A19" s="26" t="s">
        <v>3</v>
      </c>
      <c r="B19" s="86">
        <f>SUM(D19:F19)</f>
        <v>2002.000000</v>
      </c>
      <c r="D19" s="26">
        <f>SUM(D12:D18)</f>
        <v>0.000000</v>
      </c>
      <c r="E19" s="26">
        <f>SUM(E12:E18)</f>
        <v>1265.000000</v>
      </c>
      <c r="F19" s="26">
        <f>SUM(F12:F18)</f>
        <v>737.000000</v>
      </c>
    </row>
    <row customFormat="1" r="20" s="26">
      <c r="A20" s="29" t="s">
        <v>4</v>
      </c>
      <c r="B20" s="89"/>
      <c r="C20" s="36"/>
      <c r="D20" s="36"/>
      <c r="E20" s="36"/>
      <c r="F20" s="30"/>
    </row>
    <row customFormat="1" r="21" s="26">
      <c r="A21" s="26" t="s">
        <v>5</v>
      </c>
      <c r="B21" s="90">
        <f>SUM(D21:F21)</f>
        <v>550.000000</v>
      </c>
      <c r="C21" s="40"/>
      <c r="D21" s="26">
        <v>550.000000</v>
      </c>
      <c r="H21" s="54" t="s">
        <v>39</v>
      </c>
      <c r="I21" s="37"/>
      <c r="J21" s="37"/>
      <c r="K21" s="37"/>
      <c r="L21" s="55"/>
    </row>
    <row customFormat="1" r="22" s="26">
      <c r="A22" s="26" t="s">
        <v>6</v>
      </c>
      <c r="B22" s="90">
        <f>SUM(D22:F22)</f>
        <v>250.000000</v>
      </c>
      <c r="C22" s="41"/>
      <c r="D22" s="26">
        <v>250.000000</v>
      </c>
      <c r="H22" s="57" t="s">
        <v>43</v>
      </c>
      <c r="I22" s="26" t="s">
        <v>351</v>
      </c>
      <c r="J22" s="26" t="s">
        <v>331</v>
      </c>
      <c r="K22" s="26" t="s">
        <v>352</v>
      </c>
      <c r="L22" s="52"/>
    </row>
    <row customFormat="1" r="23" s="26">
      <c r="A23" s="26" t="s">
        <v>370</v>
      </c>
      <c r="B23" s="86">
        <f>SUM(D23:F23)</f>
        <v>47.000000</v>
      </c>
      <c r="C23" s="41"/>
      <c r="D23" s="26">
        <v>47.000000</v>
      </c>
      <c r="E23" s="26">
        <v>0.000000</v>
      </c>
      <c r="H23" s="57" t="s">
        <v>364</v>
      </c>
      <c r="L23" s="52"/>
    </row>
    <row customFormat="1" r="24" s="26">
      <c r="A24" s="26" t="s">
        <v>260</v>
      </c>
      <c r="B24" s="86">
        <f>SUM(D24:F24)</f>
        <v>0.000000</v>
      </c>
      <c r="C24" s="41"/>
      <c r="H24" s="57" t="s">
        <v>347</v>
      </c>
      <c r="L24" s="52"/>
    </row>
    <row customFormat="1" r="25" s="26">
      <c r="A25" s="26" t="s">
        <v>19</v>
      </c>
      <c r="B25" s="86">
        <f>SUM(D25:F25)</f>
        <v>650.000000</v>
      </c>
      <c r="C25" s="41"/>
      <c r="D25" s="26">
        <v>100.000000</v>
      </c>
      <c r="E25" s="26">
        <v>200.000000</v>
      </c>
      <c r="F25" s="26">
        <v>350.000000</v>
      </c>
      <c r="H25" s="57" t="s">
        <v>348</v>
      </c>
      <c r="L25" s="52"/>
    </row>
    <row customFormat="1" r="26" s="26">
      <c r="A26" s="26" t="s">
        <v>31</v>
      </c>
      <c r="B26" s="86">
        <f>SUM(D26:F26)</f>
        <v>0.000000</v>
      </c>
      <c r="C26" s="41"/>
      <c r="D26" s="26">
        <v>0.000000</v>
      </c>
      <c r="E26" s="26">
        <v>0.000000</v>
      </c>
      <c r="F26" s="26">
        <v>0.000000</v>
      </c>
      <c r="H26" s="51" t="s">
        <v>353</v>
      </c>
      <c r="L26" s="52"/>
    </row>
    <row customFormat="1" r="27" s="26">
      <c r="A27" s="26" t="s">
        <v>47</v>
      </c>
      <c r="B27" s="86">
        <f>SUM(D27:F27)</f>
        <v>130.000000</v>
      </c>
      <c r="C27" s="41"/>
      <c r="F27" s="26">
        <v>130.000000</v>
      </c>
      <c r="H27" s="51"/>
      <c r="L27" s="52"/>
    </row>
    <row customFormat="1" r="28" s="26">
      <c r="A28" s="26" t="s">
        <v>38</v>
      </c>
      <c r="B28" s="86">
        <f>SUM(D28:F28)</f>
        <v>38.000000</v>
      </c>
      <c r="C28" s="41">
        <v>1.000000</v>
      </c>
      <c r="D28" s="26">
        <v>0.000000</v>
      </c>
      <c r="E28" s="26">
        <v>38.000000</v>
      </c>
      <c r="H28" s="51" t="s">
        <v>335</v>
      </c>
      <c r="L28" s="52"/>
    </row>
    <row customFormat="1" r="29" s="26">
      <c r="A29" s="26" t="s">
        <v>64</v>
      </c>
      <c r="B29" s="86">
        <f>SUM(D29:F29)</f>
        <v>80.000000</v>
      </c>
      <c r="C29" s="41"/>
      <c r="E29" s="26">
        <v>80.000000</v>
      </c>
      <c r="F29" s="26">
        <v>0.000000</v>
      </c>
      <c r="H29" s="51"/>
      <c r="L29" s="52"/>
    </row>
    <row customFormat="1" r="30" s="26">
      <c r="A30" s="26" t="s">
        <v>358</v>
      </c>
      <c r="B30" s="86">
        <f>SUM(D30:F30)</f>
        <v>120.000000</v>
      </c>
      <c r="C30" s="41"/>
      <c r="E30" s="26">
        <v>120.000000</v>
      </c>
      <c r="F30" s="26">
        <v>0.000000</v>
      </c>
      <c r="H30" s="51"/>
      <c r="L30" s="52"/>
    </row>
    <row customFormat="1" r="31" s="26">
      <c r="A31" s="26" t="s">
        <v>371</v>
      </c>
      <c r="B31" s="86">
        <f>SUM(D31:F31)</f>
        <v>50.000000</v>
      </c>
      <c r="C31" s="41"/>
      <c r="D31" s="26">
        <v>50.000000</v>
      </c>
      <c r="H31" s="51"/>
      <c r="L31" s="52"/>
    </row>
    <row customFormat="1" r="32" s="26">
      <c r="A32" s="26" t="s">
        <v>45</v>
      </c>
      <c r="B32" s="91">
        <f>SUM(D32:F32)</f>
        <v>0.000000</v>
      </c>
      <c r="C32" s="41"/>
      <c r="D32" s="26">
        <v>0.000000</v>
      </c>
      <c r="E32" s="26">
        <v>0.000000</v>
      </c>
      <c r="F32" s="26">
        <v>0.000000</v>
      </c>
      <c r="H32" s="51"/>
      <c r="L32" s="52"/>
    </row>
    <row customFormat="1" r="33" s="26">
      <c r="A33" s="26" t="s">
        <v>355</v>
      </c>
      <c r="B33" s="86">
        <f>SUM(D33:F33)</f>
        <v>80.000000</v>
      </c>
      <c r="C33" s="41"/>
      <c r="E33" s="26">
        <v>80.000000</v>
      </c>
      <c r="H33" s="51"/>
      <c r="L33" s="52"/>
    </row>
    <row customFormat="1" r="34" s="26">
      <c r="A34" s="58" t="s">
        <v>40</v>
      </c>
      <c r="B34" s="86">
        <f>SUM(D34:F34)</f>
        <v>1570.000000</v>
      </c>
      <c r="C34" s="41"/>
      <c r="E34" s="26">
        <v>1570.000000</v>
      </c>
      <c r="F34" s="26">
        <v>0.000000</v>
      </c>
      <c r="H34" s="51"/>
      <c r="L34" s="52"/>
    </row>
    <row customFormat="1" r="35" s="26">
      <c r="A35" s="58" t="s">
        <v>356</v>
      </c>
      <c r="B35" s="86">
        <f>SUM(D35:F35)</f>
        <v>35.000000</v>
      </c>
      <c r="C35" s="41"/>
      <c r="E35" s="26">
        <v>35.000000</v>
      </c>
      <c r="F35" s="26">
        <v>0.000000</v>
      </c>
      <c r="H35" s="51"/>
      <c r="L35" s="52"/>
    </row>
    <row customFormat="1" r="36" s="26">
      <c r="A36" s="58" t="s">
        <v>357</v>
      </c>
      <c r="B36" s="86">
        <f>SUM(D36:F36)</f>
        <v>30.000000</v>
      </c>
      <c r="C36" s="41"/>
      <c r="E36" s="26">
        <v>30.000000</v>
      </c>
      <c r="F36" s="26">
        <v>0.000000</v>
      </c>
      <c r="H36" s="51"/>
      <c r="L36" s="52"/>
    </row>
    <row customFormat="1" r="37" s="26">
      <c r="A37" s="58" t="s">
        <v>29</v>
      </c>
      <c r="B37" s="91">
        <f>SUM(D37:F37)</f>
        <v>0.000000</v>
      </c>
      <c r="C37" s="41"/>
      <c r="D37" s="26">
        <v>0.000000</v>
      </c>
      <c r="E37" s="26">
        <v>0.000000</v>
      </c>
      <c r="F37" s="26">
        <v>0.000000</v>
      </c>
      <c r="H37" s="51"/>
      <c r="L37" s="52"/>
    </row>
    <row customFormat="1" r="38" s="26">
      <c r="A38" s="58" t="s">
        <v>329</v>
      </c>
      <c r="B38" s="86">
        <f>SUM(D38:F38)</f>
        <v>0.000000</v>
      </c>
      <c r="C38" s="41"/>
      <c r="D38" s="26">
        <v>0.000000</v>
      </c>
      <c r="E38" s="26">
        <v>0.000000</v>
      </c>
      <c r="F38" s="26">
        <v>0.000000</v>
      </c>
      <c r="H38" s="51" t="s">
        <v>30</v>
      </c>
      <c r="L38" s="52"/>
    </row>
    <row customFormat="1" r="39" s="26">
      <c r="A39" s="58" t="s">
        <v>359</v>
      </c>
      <c r="B39" s="91">
        <f>SUM(D39:F39)</f>
        <v>80.000000</v>
      </c>
      <c r="C39" s="41"/>
      <c r="D39" s="26">
        <v>80.000000</v>
      </c>
      <c r="H39" s="51" t="s">
        <v>30</v>
      </c>
      <c r="L39" s="52"/>
    </row>
    <row customFormat="1" r="40" s="26">
      <c r="A40" s="58" t="s">
        <v>362</v>
      </c>
      <c r="B40" s="91">
        <f>SUM(D40:F40)</f>
        <v>25.000000</v>
      </c>
      <c r="C40" s="41"/>
      <c r="D40" s="26">
        <v>25.000000</v>
      </c>
      <c r="E40" s="26">
        <v>0.000000</v>
      </c>
      <c r="F40" s="26">
        <v>0.000000</v>
      </c>
      <c r="H40" s="51" t="s">
        <v>30</v>
      </c>
      <c r="L40" s="52"/>
    </row>
    <row customFormat="1" r="41" s="26">
      <c r="A41" s="58" t="s">
        <v>44</v>
      </c>
      <c r="B41" s="86">
        <f>SUM(D41:F41)</f>
        <v>1900.000000</v>
      </c>
      <c r="C41" s="41"/>
      <c r="D41" s="26">
        <v>1900.000000</v>
      </c>
      <c r="H41" s="51"/>
      <c r="L41" s="52"/>
    </row>
    <row customFormat="1" r="42" s="26">
      <c r="A42" s="26" t="s">
        <v>41</v>
      </c>
      <c r="B42" s="86">
        <f>SUM(D42:F42)</f>
        <v>6.000000</v>
      </c>
      <c r="C42" s="41"/>
      <c r="D42" s="26">
        <v>0.000000</v>
      </c>
      <c r="E42" s="26">
        <v>6.000000</v>
      </c>
      <c r="H42" s="51"/>
      <c r="L42" s="52"/>
    </row>
    <row customFormat="1" r="43" s="26">
      <c r="A43" s="26" t="s">
        <v>48</v>
      </c>
      <c r="B43" s="91">
        <f>SUM(D43:F43)</f>
        <v>50.000000</v>
      </c>
      <c r="C43" s="41" t="s">
        <v>35</v>
      </c>
      <c r="D43" s="26">
        <v>50.000000</v>
      </c>
      <c r="E43" s="26">
        <v>0.000000</v>
      </c>
      <c r="F43" s="26">
        <v>0.000000</v>
      </c>
      <c r="H43" s="51"/>
      <c r="L43" s="52"/>
    </row>
    <row customFormat="1" r="44" s="26">
      <c r="A44" s="31" t="s">
        <v>20</v>
      </c>
      <c r="B44" s="92">
        <f>SUM(D44:F44)</f>
        <v>50.000000</v>
      </c>
      <c r="C44" s="42"/>
      <c r="D44" s="31">
        <v>50.000000</v>
      </c>
      <c r="E44" s="31"/>
      <c r="F44" s="31">
        <v>0.000000</v>
      </c>
      <c r="H44" s="26" t="s">
        <v>54</v>
      </c>
      <c r="I44" s="31"/>
      <c r="J44" s="31"/>
      <c r="K44" s="31"/>
      <c r="L44" s="48"/>
    </row>
    <row customFormat="1" r="45" s="26">
      <c r="A45" s="26" t="s">
        <v>7</v>
      </c>
      <c r="B45" s="86">
        <f>SUM(D45:F45)</f>
        <v>5741.000000</v>
      </c>
      <c r="D45" s="26">
        <f>SUM(D21:D44)</f>
        <v>3102.000000</v>
      </c>
      <c r="E45" s="26">
        <f>SUM(E21:E44)</f>
        <v>2159.000000</v>
      </c>
      <c r="F45" s="26">
        <f>SUM(F21:F44)</f>
        <v>480.000000</v>
      </c>
    </row>
    <row customFormat="1" r="46" s="26">
      <c r="A46" s="29" t="s">
        <v>8</v>
      </c>
      <c r="B46" s="89"/>
      <c r="C46" s="36"/>
      <c r="D46" s="36"/>
      <c r="E46" s="36"/>
      <c r="F46" s="30"/>
    </row>
    <row customFormat="1" r="47" s="26">
      <c r="A47" s="26" t="s">
        <v>9</v>
      </c>
      <c r="B47" s="86">
        <f>SUM(D47:F47)</f>
        <v>153.660000</v>
      </c>
      <c r="C47" s="41">
        <v>15.000000</v>
      </c>
      <c r="F47" s="26">
        <v>153.660000</v>
      </c>
    </row>
    <row customFormat="1" r="48" s="26">
      <c r="A48" s="26" t="s">
        <v>52</v>
      </c>
      <c r="B48" s="86">
        <f>SUM(D48:F48)</f>
        <v>2406.000000</v>
      </c>
      <c r="C48" s="41">
        <v>8.000000</v>
      </c>
      <c r="E48" s="26">
        <v>166.000000</v>
      </c>
      <c r="F48" s="26">
        <v>2240.000000</v>
      </c>
    </row>
    <row customFormat="1" r="49" s="26">
      <c r="A49" s="26" t="s">
        <v>51</v>
      </c>
      <c r="B49" s="95">
        <f>SUM(D49:F49)</f>
        <v>0.000000</v>
      </c>
      <c r="C49" s="41">
        <v>25.000000</v>
      </c>
      <c r="D49" s="26" t="s">
        <v>30</v>
      </c>
    </row>
    <row customFormat="1" r="50" s="26">
      <c r="A50" s="26" t="s">
        <v>27</v>
      </c>
      <c r="B50" s="95">
        <f>SUM(D50:F50)</f>
        <v>0.000000</v>
      </c>
      <c r="C50" s="41">
        <v>31.000000</v>
      </c>
      <c r="D50" s="26">
        <v>0.000000</v>
      </c>
      <c r="E50" s="26">
        <v>0.000000</v>
      </c>
      <c r="F50" s="26">
        <v>0.000000</v>
      </c>
    </row>
    <row customFormat="1" r="51" s="26">
      <c r="A51" s="26" t="s">
        <v>28</v>
      </c>
      <c r="B51" s="96">
        <f>SUM(D51:F51)</f>
        <v>0.000000</v>
      </c>
      <c r="C51" s="42">
        <v>4.000000</v>
      </c>
      <c r="D51" s="26">
        <v>0.000000</v>
      </c>
      <c r="E51" s="26">
        <v>0.000000</v>
      </c>
      <c r="F51" s="26">
        <v>0.000000</v>
      </c>
    </row>
    <row customFormat="1" r="52" s="26">
      <c r="A52" s="37" t="s">
        <v>10</v>
      </c>
      <c r="B52" s="86">
        <f>SUM(D52:F52)</f>
        <v>2559.660000</v>
      </c>
      <c r="C52" s="37"/>
      <c r="D52" s="37">
        <f>SUM(D47:D51)</f>
        <v>0.000000</v>
      </c>
      <c r="E52" s="37">
        <f>SUM(E47:E51)</f>
        <v>166.000000</v>
      </c>
      <c r="F52" s="37">
        <f>SUM(F47:F51)</f>
        <v>2393.660000</v>
      </c>
    </row>
    <row customFormat="1" r="53" s="26">
      <c r="A53" s="29" t="s">
        <v>23</v>
      </c>
      <c r="B53" s="89"/>
      <c r="C53" s="36"/>
      <c r="D53" s="36"/>
      <c r="E53" s="36"/>
      <c r="F53" s="30"/>
    </row>
    <row customFormat="1" r="54" s="26">
      <c r="A54" s="26" t="s">
        <v>228</v>
      </c>
      <c r="B54" s="86">
        <f>SUM(D54:F54)</f>
        <v>65.000000</v>
      </c>
      <c r="F54" s="26">
        <v>65.000000</v>
      </c>
    </row>
    <row customFormat="1" r="55" s="26">
      <c r="A55" s="26" t="s">
        <v>326</v>
      </c>
      <c r="B55" s="86">
        <f>SUM(D55:F55)</f>
        <v>25.000000</v>
      </c>
      <c r="D55" s="26">
        <v>25.000000</v>
      </c>
      <c r="E55" s="26">
        <v>0.000000</v>
      </c>
    </row>
    <row customFormat="1" r="56" s="26">
      <c r="A56" s="31" t="s">
        <v>262</v>
      </c>
      <c r="B56" s="87">
        <f>SUM(D56:F56)</f>
        <v>25.000000</v>
      </c>
      <c r="C56" s="31"/>
      <c r="D56" s="31"/>
      <c r="E56" s="31"/>
      <c r="F56" s="31">
        <v>25.000000</v>
      </c>
    </row>
    <row customFormat="1" customHeight="1" ht="13.500000" r="57" s="26">
      <c r="A57" s="62" t="s">
        <v>263</v>
      </c>
      <c r="B57" s="94">
        <f>SUM(D57:F57)</f>
        <v>115.000000</v>
      </c>
      <c r="C57" s="62"/>
      <c r="D57" s="62">
        <f>SUM(D54:D56)</f>
        <v>25.000000</v>
      </c>
      <c r="E57" s="62">
        <f>SUM(E54:E56)</f>
        <v>0.000000</v>
      </c>
      <c r="F57" s="62">
        <f>SUM(F54:F56)</f>
        <v>90.000000</v>
      </c>
    </row>
    <row customFormat="1" customHeight="1" ht="13.500000" r="58" s="26">
      <c r="A58" s="26" t="s">
        <v>24</v>
      </c>
      <c r="B58" s="86">
        <f>B52+B45+B19+B57+B10</f>
        <v>10517.660000</v>
      </c>
      <c r="D58" s="26">
        <f>D52+D45+D19+D57+D10</f>
        <v>3127.000000</v>
      </c>
      <c r="E58" s="26">
        <f>E52+E45+E19+E57+E10</f>
        <v>3590.000000</v>
      </c>
      <c r="F58" s="26">
        <f>F52+F45+F19+F57+F10</f>
        <v>3800.660000</v>
      </c>
    </row>
    <row customFormat="1" r="60" s="26">
      <c r="A60" s="97" t="s">
        <v>11</v>
      </c>
      <c r="B60" s="100">
        <f>B3-B58</f>
        <v>34.340000</v>
      </c>
      <c r="C60" s="99"/>
      <c r="D60" s="99">
        <f>D3-D58</f>
        <v>1877.000000</v>
      </c>
      <c r="E60" s="99">
        <f>E3-E58</f>
        <v>-752.000000</v>
      </c>
      <c r="F60" s="100">
        <f>F3-F58</f>
        <v>-1090.660000</v>
      </c>
    </row>
    <row customFormat="1" r="62" s="26">
      <c r="A62" s="46" t="s">
        <v>25</v>
      </c>
      <c r="C62" s="90">
        <f>B21+B22+B32+B40+B43+B44+B37+B39</f>
        <v>1005.000000</v>
      </c>
      <c r="D62" s="45" t="s">
        <v>26</v>
      </c>
    </row>
    <row customFormat="1" r="66" s="26">
      <c r="B66" s="88"/>
    </row>
    <row customFormat="1" r="67" s="26"/>
  </sheetData>
  <conditionalFormatting sqref="B21">
    <cfRule type="cellIs" dxfId="15" priority="2" stopIfTrue="1" operator="notEqual">
      <formula>$D$21+$E$21+$F$21</formula>
    </cfRule>
  </conditionalFormatting>
  <conditionalFormatting sqref="B58">
    <cfRule type="cellIs" dxfId="14" priority="1" stopIfTrue="1" operator="notEqual">
      <formula>$D$58+$E$58+$F$58</formula>
    </cfRule>
  </conditionalFormatting>
</worksheet>
</file>

<file path=xl/worksheets/sheet9.xml><?xml version="1.0" encoding="utf-8"?>
<worksheet xmlns="http://schemas.openxmlformats.org/spreadsheetml/2006/main" xmlns:s="http://schemas.openxmlformats.org/officeDocument/2006/sharedTypes" xmlns:r="http://schemas.openxmlformats.org/officeDocument/2006/relationships" xmlns:xdr="http://schemas.openxmlformats.org/drawingml/2006/spreadsheetDrawing">
  <sheetPr codeName="Sheet10"/>
  <dimension ref="A1:L66"/>
  <sheetViews>
    <sheetView topLeftCell="A38" workbookViewId="0">
      <selection activeCell="G34" sqref="G34"/>
    </sheetView>
  </sheetViews>
  <sheetFormatPr defaultRowHeight="13.000000"/>
  <cols>
    <col customWidth="1" max="1" min="1" style="26" width="26.850000"/>
    <col customWidth="1" max="2" min="2" style="26" width="9.850000"/>
    <col customWidth="1" max="3" min="3" style="26" width="8.850000"/>
    <col customWidth="1" max="5" min="4" style="26" width="10.708333"/>
    <col customWidth="1" max="6" min="6" style="26" width="10.850000"/>
    <col customWidth="1" max="7" min="7" style="26" width="9.133333"/>
    <col customWidth="1" max="8" min="8" style="26" width="12.283333"/>
    <col customWidth="1" max="256" min="9" style="26" width="9.133333"/>
  </cols>
  <sheetData>
    <row customFormat="1" r="1" s="26">
      <c r="A1" s="97" t="s">
        <v>0</v>
      </c>
      <c r="B1" s="98"/>
      <c r="C1" s="26" t="s">
        <v>21</v>
      </c>
      <c r="D1" s="34">
        <v>41054.000000</v>
      </c>
      <c r="E1" s="34">
        <v>41061.000000</v>
      </c>
      <c r="F1" s="34">
        <v>41068.000000</v>
      </c>
      <c r="H1" s="50"/>
      <c r="I1" s="26" t="s">
        <v>365</v>
      </c>
    </row>
    <row customFormat="1" r="2" s="26">
      <c r="D2" s="26" t="s">
        <v>12</v>
      </c>
      <c r="E2" s="26" t="s">
        <v>13</v>
      </c>
      <c r="F2" s="26" t="s">
        <v>14</v>
      </c>
    </row>
    <row customFormat="1" r="3" s="26">
      <c r="A3" s="26" t="s">
        <v>1</v>
      </c>
      <c r="B3" s="39">
        <f>D3+E3+F3</f>
        <v>9686.000000</v>
      </c>
      <c r="D3" s="32">
        <f>2656+1350</f>
        <v>4006.000000</v>
      </c>
      <c r="E3" s="32">
        <v>2901.000000</v>
      </c>
      <c r="F3" s="32">
        <f>2656+80+43</f>
        <v>2779.000000</v>
      </c>
    </row>
    <row customFormat="1" r="4" s="26"/>
    <row customFormat="1" r="5" s="26">
      <c r="A5" s="97" t="s">
        <v>2</v>
      </c>
      <c r="B5" s="99"/>
      <c r="C5" s="99"/>
      <c r="D5" s="99"/>
      <c r="E5" s="99"/>
      <c r="F5" s="98"/>
    </row>
    <row customFormat="1" r="6" s="26">
      <c r="A6" s="29" t="s">
        <v>15</v>
      </c>
      <c r="B6" s="36"/>
      <c r="C6" s="36"/>
      <c r="D6" s="36"/>
      <c r="E6" s="36"/>
      <c r="F6" s="30"/>
    </row>
    <row customFormat="1" r="7" s="26">
      <c r="A7" s="26" t="s">
        <v>249</v>
      </c>
      <c r="B7" s="86">
        <f>SUM(D7:F7)</f>
        <v>100.000000</v>
      </c>
      <c r="C7" s="40"/>
      <c r="F7" s="26">
        <v>100.000000</v>
      </c>
    </row>
    <row customFormat="1" r="8" s="26">
      <c r="B8" s="86">
        <f>SUM(D8:F8)</f>
        <v>0.000000</v>
      </c>
      <c r="C8" s="41"/>
      <c r="D8" s="26">
        <v>0.000000</v>
      </c>
    </row>
    <row customFormat="1" r="9" s="26">
      <c r="A9" s="31"/>
      <c r="B9" s="93">
        <f>SUM(D9:F9)</f>
        <v>0.000000</v>
      </c>
      <c r="C9" s="42"/>
      <c r="D9" s="31"/>
      <c r="E9" s="31"/>
      <c r="F9" s="31"/>
    </row>
    <row customFormat="1" r="10" s="26">
      <c r="A10" s="26" t="s">
        <v>16</v>
      </c>
      <c r="B10" s="86">
        <f>SUM(B7:B9)</f>
        <v>100.000000</v>
      </c>
      <c r="D10" s="26">
        <f>SUM(D7:D9)</f>
        <v>0.000000</v>
      </c>
      <c r="E10" s="26">
        <f>SUM(E7:E9)</f>
        <v>0.000000</v>
      </c>
      <c r="F10" s="26">
        <f>SUM(F7:F9)</f>
        <v>100.000000</v>
      </c>
    </row>
    <row customFormat="1" r="11" s="26">
      <c r="A11" s="29" t="s">
        <v>22</v>
      </c>
      <c r="B11" s="89"/>
      <c r="C11" s="36"/>
      <c r="D11" s="36"/>
      <c r="E11" s="36"/>
      <c r="F11" s="30"/>
    </row>
    <row customFormat="1" r="12" s="26">
      <c r="A12" s="26" t="s">
        <v>36</v>
      </c>
      <c r="B12" s="86">
        <f>SUM(D12,E12,F12)</f>
        <v>1200.000000</v>
      </c>
      <c r="C12" s="40">
        <v>4.000000</v>
      </c>
      <c r="D12" s="26">
        <v>0.000000</v>
      </c>
      <c r="E12" s="26">
        <v>1200.000000</v>
      </c>
    </row>
    <row customFormat="1" r="13" s="26">
      <c r="A13" s="26" t="s">
        <v>32</v>
      </c>
      <c r="B13" s="86">
        <f>SUM(D13,E13,F13)</f>
        <v>94.280000</v>
      </c>
      <c r="C13" s="41">
        <v>9.000000</v>
      </c>
      <c r="E13" s="26">
        <v>0.000000</v>
      </c>
      <c r="F13" s="26">
        <v>94.280000</v>
      </c>
      <c r="H13" s="26" t="s">
        <v>30</v>
      </c>
    </row>
    <row customFormat="1" r="14" s="26">
      <c r="A14" s="26" t="s">
        <v>18</v>
      </c>
      <c r="B14" s="86">
        <f>SUM(D14,E14,F14)</f>
        <v>65.000000</v>
      </c>
      <c r="C14" s="41">
        <v>3.000000</v>
      </c>
      <c r="E14" s="26">
        <v>65.000000</v>
      </c>
    </row>
    <row customFormat="1" r="15" s="26">
      <c r="A15" s="26" t="s">
        <v>17</v>
      </c>
      <c r="B15" s="86">
        <f>SUM(D15:F15)</f>
        <v>137.000000</v>
      </c>
      <c r="C15" s="41">
        <v>9.000000</v>
      </c>
      <c r="E15" s="26">
        <v>0.000000</v>
      </c>
      <c r="F15" s="26">
        <v>137.000000</v>
      </c>
    </row>
    <row customFormat="1" r="16" s="26">
      <c r="A16" s="26" t="s">
        <v>33</v>
      </c>
      <c r="B16" s="86">
        <f>SUM(D16:F16)</f>
        <v>96.000000</v>
      </c>
      <c r="C16" s="41">
        <v>15.000000</v>
      </c>
      <c r="F16" s="26">
        <v>96.000000</v>
      </c>
    </row>
    <row customFormat="1" r="17" s="26">
      <c r="A17" s="26" t="s">
        <v>34</v>
      </c>
      <c r="B17" s="86">
        <f>SUM(D17:F17)</f>
        <v>45.000000</v>
      </c>
      <c r="C17" s="41">
        <v>22.000000</v>
      </c>
      <c r="D17" s="26" t="s">
        <v>30</v>
      </c>
      <c r="F17" s="26">
        <v>45.000000</v>
      </c>
    </row>
    <row customFormat="1" r="18" s="26">
      <c r="A18" s="31" t="s">
        <v>29</v>
      </c>
      <c r="B18" s="93">
        <f>SUM(D18:F18)</f>
        <v>231.000000</v>
      </c>
      <c r="C18" s="42">
        <v>9.000000</v>
      </c>
      <c r="D18" s="31"/>
      <c r="E18" s="31">
        <v>0.000000</v>
      </c>
      <c r="F18" s="31">
        <v>231.000000</v>
      </c>
      <c r="H18" s="26" t="s">
        <v>360</v>
      </c>
    </row>
    <row customFormat="1" r="19" s="26">
      <c r="A19" s="26" t="s">
        <v>3</v>
      </c>
      <c r="B19" s="86">
        <f>SUM(D19:F19)</f>
        <v>1868.280000</v>
      </c>
      <c r="D19" s="26">
        <f>SUM(D12:D18)</f>
        <v>0.000000</v>
      </c>
      <c r="E19" s="26">
        <f>SUM(E12:E18)</f>
        <v>1265.000000</v>
      </c>
      <c r="F19" s="26">
        <f>SUM(F12:F18)</f>
        <v>603.280000</v>
      </c>
    </row>
    <row customFormat="1" r="20" s="26">
      <c r="A20" s="29" t="s">
        <v>4</v>
      </c>
      <c r="B20" s="89"/>
      <c r="C20" s="36"/>
      <c r="D20" s="36"/>
      <c r="E20" s="36"/>
      <c r="F20" s="30"/>
    </row>
    <row customFormat="1" r="21" s="26">
      <c r="A21" s="26" t="s">
        <v>5</v>
      </c>
      <c r="B21" s="90">
        <f>SUM(D21:F21)</f>
        <v>500.000000</v>
      </c>
      <c r="C21" s="40"/>
      <c r="D21" s="26">
        <v>500.000000</v>
      </c>
      <c r="H21" s="54" t="s">
        <v>39</v>
      </c>
      <c r="I21" s="37"/>
      <c r="J21" s="37"/>
      <c r="K21" s="37"/>
      <c r="L21" s="55"/>
    </row>
    <row customFormat="1" r="22" s="26">
      <c r="A22" s="26" t="s">
        <v>6</v>
      </c>
      <c r="B22" s="90">
        <f>SUM(D22:F22)</f>
        <v>200.000000</v>
      </c>
      <c r="C22" s="41"/>
      <c r="D22" s="26">
        <v>200.000000</v>
      </c>
      <c r="H22" s="57" t="s">
        <v>43</v>
      </c>
      <c r="I22" s="26" t="s">
        <v>351</v>
      </c>
      <c r="K22" s="26" t="s">
        <v>352</v>
      </c>
      <c r="L22" s="52"/>
    </row>
    <row customFormat="1" r="23" s="26">
      <c r="A23" s="58" t="s">
        <v>377</v>
      </c>
      <c r="B23" s="86">
        <f>SUM(D23:F23)</f>
        <v>125.000000</v>
      </c>
      <c r="C23" s="41"/>
      <c r="D23" s="26">
        <v>125.000000</v>
      </c>
      <c r="E23" s="26">
        <v>0.000000</v>
      </c>
      <c r="G23" s="58" t="s">
        <v>378</v>
      </c>
      <c r="H23" s="57"/>
      <c r="L23" s="52"/>
    </row>
    <row customFormat="1" r="24" s="26">
      <c r="A24" s="26" t="s">
        <v>260</v>
      </c>
      <c r="B24" s="86">
        <f>SUM(D24:F24)</f>
        <v>38.000000</v>
      </c>
      <c r="C24" s="41"/>
      <c r="F24" s="26">
        <v>38.000000</v>
      </c>
      <c r="G24" s="26" t="s">
        <v>374</v>
      </c>
      <c r="H24" s="57" t="s">
        <v>384</v>
      </c>
      <c r="L24" s="52"/>
    </row>
    <row customFormat="1" r="25" s="26">
      <c r="A25" s="26" t="s">
        <v>19</v>
      </c>
      <c r="B25" s="86">
        <f>SUM(D25:F25)</f>
        <v>600.000000</v>
      </c>
      <c r="C25" s="41"/>
      <c r="D25" s="26">
        <v>100.000000</v>
      </c>
      <c r="E25" s="26">
        <v>200.000000</v>
      </c>
      <c r="F25" s="26">
        <v>300.000000</v>
      </c>
      <c r="H25" s="57"/>
      <c r="L25" s="52"/>
    </row>
    <row customFormat="1" r="26" s="26">
      <c r="A26" s="26" t="s">
        <v>31</v>
      </c>
      <c r="B26" s="86">
        <f>SUM(D26:F26)</f>
        <v>0.000000</v>
      </c>
      <c r="C26" s="41"/>
      <c r="D26" s="26">
        <v>0.000000</v>
      </c>
      <c r="E26" s="26">
        <v>0.000000</v>
      </c>
      <c r="F26" s="26">
        <v>0.000000</v>
      </c>
      <c r="H26" s="51" t="s">
        <v>353</v>
      </c>
      <c r="L26" s="52"/>
    </row>
    <row customFormat="1" r="27" s="26">
      <c r="A27" s="26" t="s">
        <v>47</v>
      </c>
      <c r="B27" s="86">
        <f>SUM(D27:F27)</f>
        <v>15.000000</v>
      </c>
      <c r="C27" s="41"/>
      <c r="F27" s="26">
        <v>15.000000</v>
      </c>
      <c r="H27" s="51"/>
      <c r="L27" s="52"/>
    </row>
    <row customFormat="1" r="28" s="26">
      <c r="A28" s="26" t="s">
        <v>38</v>
      </c>
      <c r="B28" s="86">
        <f>SUM(D28:F28)</f>
        <v>38.000000</v>
      </c>
      <c r="C28" s="41">
        <v>1.000000</v>
      </c>
      <c r="D28" s="26">
        <v>0.000000</v>
      </c>
      <c r="E28" s="26">
        <v>38.000000</v>
      </c>
      <c r="H28" s="51" t="s">
        <v>335</v>
      </c>
      <c r="L28" s="52"/>
    </row>
    <row customFormat="1" r="29" s="26">
      <c r="A29" s="26" t="s">
        <v>64</v>
      </c>
      <c r="B29" s="86">
        <f>SUM(D29:F29)</f>
        <v>130.000000</v>
      </c>
      <c r="C29" s="41"/>
      <c r="E29" s="26">
        <v>130.000000</v>
      </c>
      <c r="F29" s="26">
        <v>0.000000</v>
      </c>
      <c r="G29" s="26" t="s">
        <v>373</v>
      </c>
      <c r="H29" s="51"/>
      <c r="L29" s="52"/>
    </row>
    <row customFormat="1" r="30" s="26">
      <c r="A30" s="26" t="s">
        <v>358</v>
      </c>
      <c r="B30" s="86">
        <f>SUM(D30:F30)</f>
        <v>80.000000</v>
      </c>
      <c r="C30" s="41"/>
      <c r="D30" s="26">
        <v>80.000000</v>
      </c>
      <c r="F30" s="26">
        <v>0.000000</v>
      </c>
      <c r="H30" s="51" t="s">
        <v>385</v>
      </c>
      <c r="L30" s="52"/>
    </row>
    <row customFormat="1" r="31" s="26">
      <c r="A31" s="26" t="s">
        <v>361</v>
      </c>
      <c r="B31" s="86">
        <f>SUM(D31:F31)</f>
        <v>0.000000</v>
      </c>
      <c r="C31" s="41"/>
      <c r="H31" s="51"/>
      <c r="L31" s="52"/>
    </row>
    <row customFormat="1" r="32" s="26">
      <c r="A32" s="26" t="s">
        <v>45</v>
      </c>
      <c r="B32" s="86">
        <f>SUM(D32:F32)</f>
        <v>0.000000</v>
      </c>
      <c r="C32" s="41"/>
      <c r="D32" s="26">
        <v>0.000000</v>
      </c>
      <c r="E32" s="26">
        <v>0.000000</v>
      </c>
      <c r="F32" s="26">
        <v>0.000000</v>
      </c>
      <c r="H32" s="51" t="s">
        <v>386</v>
      </c>
      <c r="L32" s="52"/>
    </row>
    <row customFormat="1" r="33" s="26">
      <c r="A33" s="26" t="s">
        <v>368</v>
      </c>
      <c r="B33" s="86">
        <f>SUM(D33:F33)</f>
        <v>994.000000</v>
      </c>
      <c r="C33" s="41"/>
      <c r="E33" s="26">
        <v>994.000000</v>
      </c>
      <c r="H33" s="51"/>
      <c r="L33" s="52"/>
    </row>
    <row customFormat="1" r="34" s="26">
      <c r="A34" s="58" t="s">
        <v>40</v>
      </c>
      <c r="B34" s="86">
        <f>SUM(D34:F34)</f>
        <v>1939.350000</v>
      </c>
      <c r="C34" s="41"/>
      <c r="D34" s="26">
        <v>923.500000</v>
      </c>
      <c r="E34" s="26">
        <v>923.500000</v>
      </c>
      <c r="F34" s="26">
        <v>92.350000</v>
      </c>
      <c r="H34" s="51"/>
      <c r="L34" s="52"/>
    </row>
    <row customFormat="1" r="35" s="26">
      <c r="A35" s="58" t="s">
        <v>375</v>
      </c>
      <c r="B35" s="86">
        <f>SUM(D35:F35)</f>
        <v>60.000000</v>
      </c>
      <c r="C35" s="41"/>
      <c r="F35" s="26">
        <v>60.000000</v>
      </c>
      <c r="H35" s="51"/>
      <c r="L35" s="52"/>
    </row>
    <row customFormat="1" r="36" s="26">
      <c r="A36" s="58" t="s">
        <v>376</v>
      </c>
      <c r="B36" s="86">
        <f>SUM(D36:F36)</f>
        <v>20.000000</v>
      </c>
      <c r="C36" s="41"/>
      <c r="E36" s="26">
        <v>20.000000</v>
      </c>
      <c r="F36" s="26">
        <v>0.000000</v>
      </c>
      <c r="H36" s="51"/>
      <c r="L36" s="52"/>
    </row>
    <row customFormat="1" r="37" s="26">
      <c r="A37" s="58" t="s">
        <v>381</v>
      </c>
      <c r="B37" s="91">
        <f>SUM(D37:F37)</f>
        <v>0.000000</v>
      </c>
      <c r="C37" s="41"/>
      <c r="D37" s="26">
        <v>0.000000</v>
      </c>
      <c r="F37" s="26">
        <v>0.000000</v>
      </c>
      <c r="H37" s="51"/>
      <c r="L37" s="52"/>
    </row>
    <row customFormat="1" r="38" s="26">
      <c r="A38" s="58" t="s">
        <v>379</v>
      </c>
      <c r="B38" s="86">
        <f>SUM(D38:F38)</f>
        <v>303.000000</v>
      </c>
      <c r="C38" s="41"/>
      <c r="D38" s="26">
        <v>0.000000</v>
      </c>
      <c r="E38" s="26">
        <v>303.000000</v>
      </c>
      <c r="F38" s="26">
        <v>0.000000</v>
      </c>
      <c r="H38" s="51" t="s">
        <v>30</v>
      </c>
      <c r="L38" s="52"/>
    </row>
    <row customFormat="1" r="39" s="26">
      <c r="A39" s="58" t="s">
        <v>380</v>
      </c>
      <c r="B39" s="86">
        <f>SUM(D39:F39)</f>
        <v>0.000000</v>
      </c>
      <c r="C39" s="41"/>
      <c r="D39" s="26">
        <v>0.000000</v>
      </c>
      <c r="H39" s="51" t="s">
        <v>30</v>
      </c>
      <c r="L39" s="52"/>
    </row>
    <row customFormat="1" r="40" s="26">
      <c r="A40" s="58" t="s">
        <v>382</v>
      </c>
      <c r="B40" s="86">
        <f>SUM(D40:F40)</f>
        <v>78.000000</v>
      </c>
      <c r="C40" s="41"/>
      <c r="D40" s="26">
        <v>78.000000</v>
      </c>
      <c r="H40" s="51" t="s">
        <v>30</v>
      </c>
      <c r="L40" s="52"/>
    </row>
    <row customFormat="1" r="41" s="26">
      <c r="A41" s="58" t="s">
        <v>383</v>
      </c>
      <c r="B41" s="86">
        <f>SUM(D41:F41)</f>
        <v>109.000000</v>
      </c>
      <c r="C41" s="41"/>
      <c r="E41" s="26">
        <v>109.000000</v>
      </c>
      <c r="H41" s="51"/>
      <c r="L41" s="52"/>
    </row>
    <row customFormat="1" r="42" s="26">
      <c r="A42" s="26" t="s">
        <v>41</v>
      </c>
      <c r="B42" s="86">
        <f>SUM(D42:F42)</f>
        <v>6.000000</v>
      </c>
      <c r="C42" s="41"/>
      <c r="D42" s="26">
        <v>0.000000</v>
      </c>
      <c r="E42" s="26">
        <v>6.000000</v>
      </c>
      <c r="H42" s="51"/>
      <c r="L42" s="52"/>
    </row>
    <row customFormat="1" r="43" s="26">
      <c r="A43" s="26" t="s">
        <v>48</v>
      </c>
      <c r="B43" s="86">
        <f>SUM(D43:F43)</f>
        <v>50.000000</v>
      </c>
      <c r="C43" s="41" t="s">
        <v>35</v>
      </c>
      <c r="D43" s="26">
        <v>50.000000</v>
      </c>
      <c r="E43" s="26">
        <v>0.000000</v>
      </c>
      <c r="F43" s="26">
        <v>0.000000</v>
      </c>
      <c r="H43" s="51"/>
      <c r="L43" s="52"/>
    </row>
    <row customFormat="1" r="44" s="26">
      <c r="A44" s="31" t="s">
        <v>20</v>
      </c>
      <c r="B44" s="92">
        <f>SUM(D44:F44)</f>
        <v>50.000000</v>
      </c>
      <c r="C44" s="42"/>
      <c r="D44" s="31">
        <v>50.000000</v>
      </c>
      <c r="E44" s="31"/>
      <c r="F44" s="31">
        <v>0.000000</v>
      </c>
      <c r="H44" s="26" t="s">
        <v>54</v>
      </c>
      <c r="I44" s="31"/>
      <c r="J44" s="31"/>
      <c r="K44" s="31"/>
      <c r="L44" s="48"/>
    </row>
    <row customFormat="1" r="45" s="26">
      <c r="A45" s="26" t="s">
        <v>7</v>
      </c>
      <c r="B45" s="86">
        <f>SUM(D45:F45)</f>
        <v>5335.350000</v>
      </c>
      <c r="D45" s="26">
        <f>SUM(D21:D44)</f>
        <v>2106.500000</v>
      </c>
      <c r="E45" s="26">
        <f>SUM(E21:E44)</f>
        <v>2723.500000</v>
      </c>
      <c r="F45" s="26">
        <f>SUM(F21:F44)</f>
        <v>505.350000</v>
      </c>
    </row>
    <row customFormat="1" r="46" s="26">
      <c r="A46" s="29" t="s">
        <v>8</v>
      </c>
      <c r="B46" s="89"/>
      <c r="C46" s="36"/>
      <c r="D46" s="36"/>
      <c r="E46" s="36"/>
      <c r="F46" s="30"/>
    </row>
    <row customFormat="1" r="47" s="26">
      <c r="A47" s="26" t="s">
        <v>9</v>
      </c>
      <c r="B47" s="86">
        <f>SUM(D47:F47)</f>
        <v>153.660000</v>
      </c>
      <c r="C47" s="41">
        <v>15.000000</v>
      </c>
      <c r="F47" s="26">
        <v>153.660000</v>
      </c>
    </row>
    <row customFormat="1" r="48" s="26">
      <c r="A48" s="26" t="s">
        <v>52</v>
      </c>
      <c r="B48" s="86">
        <f>SUM(D48:F48)</f>
        <v>2058.000000</v>
      </c>
      <c r="C48" s="41">
        <v>8.000000</v>
      </c>
      <c r="D48" s="26">
        <v>1350.000000</v>
      </c>
      <c r="E48" s="26">
        <v>166.000000</v>
      </c>
      <c r="F48" s="26">
        <v>542.000000</v>
      </c>
    </row>
    <row customFormat="1" r="49" s="26">
      <c r="A49" s="26" t="s">
        <v>51</v>
      </c>
      <c r="B49" s="95">
        <f>SUM(D49:F49)</f>
        <v>0.000000</v>
      </c>
      <c r="C49" s="41">
        <v>25.000000</v>
      </c>
      <c r="D49" s="26" t="s">
        <v>30</v>
      </c>
      <c r="F49" s="26">
        <v>0.000000</v>
      </c>
    </row>
    <row customFormat="1" r="50" s="26">
      <c r="A50" s="26" t="s">
        <v>27</v>
      </c>
      <c r="B50" s="95">
        <f>SUM(D50:F50)</f>
        <v>0.000000</v>
      </c>
      <c r="C50" s="41">
        <v>31.000000</v>
      </c>
      <c r="D50" s="26">
        <v>0.000000</v>
      </c>
      <c r="E50" s="26">
        <v>0.000000</v>
      </c>
      <c r="F50" s="26">
        <v>0.000000</v>
      </c>
    </row>
    <row customFormat="1" r="51" s="26">
      <c r="A51" s="26" t="s">
        <v>28</v>
      </c>
      <c r="B51" s="96">
        <f>SUM(D51:F51)</f>
        <v>0.000000</v>
      </c>
      <c r="C51" s="42">
        <v>4.000000</v>
      </c>
      <c r="D51" s="26">
        <v>0.000000</v>
      </c>
      <c r="E51" s="26">
        <v>0.000000</v>
      </c>
      <c r="F51" s="26">
        <v>0.000000</v>
      </c>
    </row>
    <row customFormat="1" r="52" s="26">
      <c r="A52" s="37" t="s">
        <v>10</v>
      </c>
      <c r="B52" s="86">
        <f>SUM(D52:F52)</f>
        <v>2211.660000</v>
      </c>
      <c r="C52" s="37"/>
      <c r="D52" s="37">
        <f>SUM(D47:D51)</f>
        <v>1350.000000</v>
      </c>
      <c r="E52" s="37">
        <f>SUM(E47:E51)</f>
        <v>166.000000</v>
      </c>
      <c r="F52" s="37">
        <f>SUM(F47:F51)</f>
        <v>695.660000</v>
      </c>
    </row>
    <row customFormat="1" r="53" s="26">
      <c r="A53" s="29" t="s">
        <v>23</v>
      </c>
      <c r="B53" s="89"/>
      <c r="C53" s="36"/>
      <c r="D53" s="36"/>
      <c r="E53" s="36"/>
      <c r="F53" s="30"/>
    </row>
    <row customFormat="1" r="54" s="26">
      <c r="A54" s="26" t="s">
        <v>228</v>
      </c>
      <c r="B54" s="86">
        <f>SUM(D54:F54)</f>
        <v>120.000000</v>
      </c>
      <c r="F54" s="26">
        <v>120.000000</v>
      </c>
    </row>
    <row customFormat="1" r="55" s="26">
      <c r="A55" s="26" t="s">
        <v>326</v>
      </c>
      <c r="B55" s="86">
        <f>SUM(D55:F55)</f>
        <v>25.000000</v>
      </c>
      <c r="E55" s="26">
        <v>0.000000</v>
      </c>
      <c r="F55" s="26">
        <v>25.000000</v>
      </c>
    </row>
    <row customFormat="1" r="56" s="26">
      <c r="A56" s="31" t="s">
        <v>262</v>
      </c>
      <c r="B56" s="87">
        <f>SUM(D56:F56)</f>
        <v>25.000000</v>
      </c>
      <c r="C56" s="31"/>
      <c r="D56" s="31"/>
      <c r="E56" s="31"/>
      <c r="F56" s="31">
        <v>25.000000</v>
      </c>
    </row>
    <row customFormat="1" customHeight="1" ht="13.500000" r="57" s="26">
      <c r="A57" s="62" t="s">
        <v>263</v>
      </c>
      <c r="B57" s="94">
        <f>SUM(D57:F57)</f>
        <v>170.000000</v>
      </c>
      <c r="C57" s="62"/>
      <c r="D57" s="62">
        <f>SUM(D54:D56)</f>
        <v>0.000000</v>
      </c>
      <c r="E57" s="62">
        <f>SUM(E54:E56)</f>
        <v>0.000000</v>
      </c>
      <c r="F57" s="62">
        <f>SUM(F54:F56)</f>
        <v>170.000000</v>
      </c>
    </row>
    <row customFormat="1" customHeight="1" ht="13.500000" r="58" s="26">
      <c r="A58" s="26" t="s">
        <v>24</v>
      </c>
      <c r="B58" s="86">
        <f>B52+B45+B19+B57+B10</f>
        <v>9685.290000</v>
      </c>
      <c r="D58" s="26">
        <f>D52+D45+D19+D57+D10</f>
        <v>3456.500000</v>
      </c>
      <c r="E58" s="26">
        <f>E52+E45+E19+E57+E10</f>
        <v>4154.500000</v>
      </c>
      <c r="F58" s="26">
        <f>F52+F45+F19+F57+F10</f>
        <v>2074.290000</v>
      </c>
    </row>
    <row customFormat="1" r="60" s="26">
      <c r="A60" s="97" t="s">
        <v>11</v>
      </c>
      <c r="B60" s="100">
        <f>B3-B58</f>
        <v>0.710000</v>
      </c>
      <c r="C60" s="99"/>
      <c r="D60" s="99">
        <f>D3-D58</f>
        <v>549.500000</v>
      </c>
      <c r="E60" s="99">
        <f>E3-E58</f>
        <v>-1253.500000</v>
      </c>
      <c r="F60" s="100">
        <f>F3-F58</f>
        <v>704.710000</v>
      </c>
    </row>
    <row customFormat="1" r="62" s="26">
      <c r="A62" s="46" t="s">
        <v>25</v>
      </c>
      <c r="C62" s="90">
        <f>B21+B22+B44+B37</f>
        <v>750.000000</v>
      </c>
      <c r="D62" s="45" t="s">
        <v>26</v>
      </c>
    </row>
    <row customFormat="1" r="66" s="26">
      <c r="B66" s="88"/>
    </row>
    <row customFormat="1" r="67" s="26"/>
  </sheetData>
  <conditionalFormatting sqref="B21">
    <cfRule type="cellIs" dxfId="13" priority="2" stopIfTrue="1" operator="notEqual">
      <formula>$D$21+$E$21+$F$21</formula>
    </cfRule>
  </conditionalFormatting>
  <conditionalFormatting sqref="B58">
    <cfRule type="cellIs" dxfId="12" priority="1" stopIfTrue="1" operator="notEqual">
      <formula>$D$58+$E$58+$F$58</formula>
    </cfRule>
  </conditionalFormatting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2012 Summary</vt:lpstr>
      <vt:lpstr>month workup</vt:lpstr>
      <vt:lpstr>Debt Worksheet</vt:lpstr>
      <vt:lpstr>Jan</vt:lpstr>
      <vt:lpstr>Feb</vt:lpstr>
      <vt:lpstr>Mar</vt:lpstr>
      <vt:lpstr>May</vt:lpstr>
      <vt:lpstr>Apr</vt:lpstr>
      <vt:lpstr>Jun</vt:lpstr>
      <vt:lpstr>Jul</vt:lpstr>
      <vt:lpstr>Aug</vt:lpstr>
      <vt:lpstr>Sept</vt:lpstr>
      <vt:lpstr>Oct</vt:lpstr>
      <vt:lpstr>Nov</vt:lpstr>
      <vt:lpstr>Sheet1</vt:lpstr>
      <vt:lpstr>Dec</vt:lpstr>
      <vt:lpstr>2011 Spend by Category</vt:lpstr>
      <vt:lpstr>2011 Spend by Merchant</vt:lpstr>
      <vt:lpstr>Chiropractor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Barlow</dc:creator>
  <cp:lastModifiedBy>Scott Barlow</cp:lastModifiedBy>
  <cp:lastPrinted>2012-09-04T01:42:23Z</cp:lastPrinted>
  <dcterms:created xsi:type="dcterms:W3CDTF">2009-10-18T21:41:39Z</dcterms:created>
  <dcterms:modified xsi:type="dcterms:W3CDTF">2012-12-09T05:34:37Z</dcterms:modified>
</cp:coreProperties>
</file>